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'BoQ1'!$A$11:$BC$30</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<sst xmlns="http://schemas.openxmlformats.org/spreadsheetml/2006/main" count="238" uniqueCount="87">
  <si>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</si>
  <si>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</si>
  <si>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</si>
  <si>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</si>
  <si>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</si>
  <si>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</si>
  <si>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</si>
  <si>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</si>
  <si>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</si>
  <si>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</si>
  <si>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</si>
  <si>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</si>
  <si>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</si>
  <si>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</si>
  <si>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</si>
  <si>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</si>
  <si>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</si>
  <si>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</si>
  <si>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</si>
  <si>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</si>
  <si>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</si>
  <si>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</si>
  <si>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</si>
  <si>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</si>
  <si>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</si>
  <si>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</si>
  <si>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</si>
  <si>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</si>
  <si>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</si>
  <si>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</si>
  <si>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</si>
  <si>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</si>
  <si>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</si>
  <si>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</si>
  <si>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</si>
  <si>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</si>
  <si>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</si>
  <si>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</si>
  <si>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</si>
  <si>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</si>
  <si>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</si>
  <si>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</si>
  <si>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</si>
  <si>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</si>
  <si>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</si>
  <si>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</si>
  <si>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</si>
  <si>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</si>
  <si>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</si>
  <si>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</si>
  <si>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</si>
  <si>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</si>
  <si>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</si>
  <si>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</si>
  <si>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</si>
  <si>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</si>
  <si>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</si>
  <si>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</si>
  <si>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</si>
  <si>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</si>
  <si>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</si>
  <si>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</si>
  <si>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</si>
  <si>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</si>
  <si>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</si>
  <si>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</si>
  <si>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</si>
  <si>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</si>
  <si>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Component</t>
  </si>
  <si>
    <t>Each</t>
  </si>
  <si>
    <t>Tender Inviting Authority: DOIP, IIT Kanpur</t>
  </si>
  <si>
    <t>Name of Work: Providing and fixing of internal/ external way finding aluminium extruded signage systems for Faculty Annexe Building, IIT Kanpur</t>
  </si>
  <si>
    <t>MINOR CIVIL MAINTENANCE WORK:</t>
  </si>
  <si>
    <t>Providing &amp; fixing of signs of Modular Plus Indoor Aluminium extrusions (Alloy 6060 as per European standards EN755-2-2008 or equivalent Indian Standards tensile strength 190 MPa typical BHN is 70 from virgin aluminium homogeneous billet) with Premium grade Anodising (Thickness 15-20 microns) as per International standards, with Lifetime warranty under normal working conditions. Profile to form frame with overall depth of 24 mm with media of thickness upto 6 mm . I sign display Frame can be mounted with help of accessories as per site requirements. Cosign make I Sign Display profile with M.S zinc coated corners with star headed screws. Installed at site in plumb and level at specified location at all levels as per drawing to the satisfaction of the Engineer-in-charge.</t>
  </si>
  <si>
    <t xml:space="preserve">Providing &amp; fixing of signs of Modular Aluminium extrusions (Alloy 6060 as per European standards EN755-2-2008  or equivalent Indian Standards tensile strength 190 MPa typical BHN is 70 from virgin aluminium homogeneous billet) with Premium grade Anodizing (Thickness 15-20 microns) as per International standards, with Lifetime warranty under normal working conditions.Sign is single sided with aluminium profile click fitted on 2 plastic moulded endcaps.Sign is including all plastic injection moulded end caps black in shade which are directly press fitted ,media (vinly) warapping by virtue of design of profiles.MPI panels fitted and installed at site in plumb and level at specified location at all levels as per drawing to the satisfaction of the Engineer-in-charge. </t>
  </si>
  <si>
    <t xml:space="preserve">Providing &amp; fixing of signs made as using Modular Aluminium extrusions (Alloy 6060 as per European standards EN755-2-2008  or equivalent Indian Standards tensile strength 190 MPa typical BHN is 70 from virgin aluminium homogeneous billet) with Premium grade Anodizing (Thickness 15-20 microns) as per International standards, with Lifetime warranty under normal working conditions.Sign is double sided with 2 aluminium profiles connected with each other with 2 plastic moulded endcaps.Sign is including all plastic injection moulded end caps black in shade which are directly press fitted media (vinly) warapping by virtue of design of profiles. One end cap screw fitted with wall (rigid base) .Media can be flat bed UV printed on panels/ profiles. MPI panels fitted and installed at site in plumb and level at specified location at all levels as per drawing to the satisfaction of the Engineer-in-charge. </t>
  </si>
  <si>
    <t>Providing &amp; fixing of signs made as using Modular Aluminium extrusions (Alloy 6060 as per European standards EN755-2-2008  or equivalent Indian Standards tensile strength 190 MPa typical BHN is 70 from virgin aluminium homogeneous billet) with Premium grade Anodizing (Thickness 15-20 microns) as per International standards, with Lifetime warranty under normal working conditions.Sign is double sided with 2 aluminium profiles connected with each other with 2 plastic moulded endcaps.Galvanised iron multistrand twisted 2 mm diameter wire (upto1.5 meter in length) with Stainless steel eco-suspension clips screw fitted directly in ceiling (rigid base) engaged with wire stainless steel eco suspension clips with wire adjustment mechanism.Sign is including all plastic injection moulded end caps black in shade which are directly press fitted ,media can be flat bed UV printed on panels/ profiles. MPI panels fitted and installed at site in plumb and level at specified location at all levels as per drawing to the satisfaction of the Engineer-in-charge.</t>
  </si>
  <si>
    <t>Providing &amp; fixing of signs made as using Modular Aluminium extrusions (Alloy 6060 as per European standards EN755-2-2008  or equivalent Indian Standards tensile strength 190 MPa typical BHN is 70 from virgin aluminium homogeneous billet) with Premium grade Anodizing (Thickness 15-20 microns) as per International standards, with Lifetime warranty under normal working conditions.Sign is single sided with aluminium side tracks and common click clips for panel fitting. a.Sign is including all plastic injection moulded clips black in shade which are slided in side tracks ,media can be flat bed UV printed on panels/ profiles. MPI panels fitted and installed at site in plumb and level at specified location at all levels as per drawing to the satisfaction of the Engineer-in-charge.</t>
  </si>
  <si>
    <t>Providing &amp; fixing of signs made as using Modular Aluminium extrusions (Alloy 6060 as per European standards EN755-2-2008  or equivalent Indian Standards tensile strength 190 MPa typical BHN is 70 from virgin aluminium homogeneous billet) with Premium grade Anodizing (Thickness 15-20 microns) as per International standards, with Lifetime warranty under normal working conditions.Sign is single sided with aluminium side tracks and common click clips for panel fitting. a.Sign is including all plastic injection moulded clips black in shade which are slided in side tracks ,media can be flat bed UV printed on panels/ profiles.Cosign make MPI panels fitted and installed at site in plumb and level at specified location at all levels as per drawing to the satisfaction of the Engineer-in-charge</t>
  </si>
  <si>
    <t>Providing and fixing at location a signs made as using Modular Aluminium extrusions (Alloy 6060 as per European standards EN755-2-2008  or equivalent Indian Standards tensile strength 190 MPa typical BHN is 70 from virgin aluminium homogeneous billet) with Premium grade Anodizing (Thickness 15-20 microns) International standards, with Lifetime warranty under normal working conditions.Unique slide in feature of panels allow media to be slided in (eg. printed polycarbonate sheet with upto 0.6 mm thickness is provided with ) Panels size 62 mm in height. Insert size 58 mm in height Panels size 62 mm in height. Insert size 58 mm in height width 89 mm ,fixed on 31 mm track clips to lock fit aluminium panels (plastic injection moulded) ,which are directly screwed with help of high tensile strength zinc coated self tapering screws, MPI panels clicked fitted in clips and installed at site in plumb and level at specified location at all levels as per drawing to the satisfaction of the Engineer-incharge.</t>
  </si>
  <si>
    <t>Providing &amp; fixing of signs made as using Modular Aluminium extrusions (Alloy 6060 as per European standards EN755-2-2008  or equivalent Indian Standards tensile strength 190 MPa typical BHN is 70 from virgin aluminium homogeneous billet) with Premium grade Anodizing (Thickness 15-20 microns) as per International standards, with Lifetime warranty under normal working conditions.Sign is single sided with 1 aluminium profile click fitted on 2 plastic moulded endcaps.Sign is including all plastic injection moulded end caps black in shade which are directly press fitted ,media can be flat bed UV printed on panels/ profiles.MPI panels fitted and installed at site in plumb and level at specified location at all levels as per drawing to the satisfaction of the Engineer-in-charge.</t>
  </si>
  <si>
    <t>Providing &amp; fixing of signs made as using Modular Aluminium extrusions (Alloy 6060 as per European standards EN755-2-2008  or equivalent Indian Standards tensile strength 190 MPa typical BHN is 70 from virgin aluminium homogeneous billet) with Premium grade Anodizing (Thickness 15-20 microns) as per International standards, with Lifetime warranty under normal working conditions. Sign flip profiles with 32 mm visible border.Sign has high quality plastic moulded base with slightly flexible in nature, with wall mountiing screw position hidden beneath the flip profiles. and installed at site in plumb and level at specified location at all levels as per drawing to the satisfaction of the Engineer-in-charge.</t>
  </si>
  <si>
    <t xml:space="preserve">Providing &amp; fixing of signs of Modular Aluminium extrusions (Alloy 6060 as per European standards EN755-2-2008  or equivalent Indian Standards tensile strength 190 MPa typical BHN is 70 from virgin aluminium homogeneous billet)with Premium grade Anodizing (Thickness 15-20 microns) as per International standards, with Lifetime warranty under normal working conditions.Sign is single sided with aluminium profile click fitted on 2 plastic moulded endcaps.Sign is including all plastic injection moulded end caps black in shade which are directly press fitted ,media (vinly) warapping by virtue of design of profiles.MPI panels fitted and installed at site in plumb and level at specified location at all levels as per drawing to the satisfaction of the Engineer-in-charge. </t>
  </si>
  <si>
    <t>Providing &amp; fixing of signs made as using Modular Aluminium extrusions (Alloy 6060 as per European standards EN755-2-2008  or equivalent Indian Standards tensile strength 190 MPa typical BHN is 70 from virgin aluminium homogeneous billet) with Premium grade Anodizing (Thickness 15-20 microns) as per International standards, with Lifetime warranty under normal working conditions.Sign is single sided with 1 aluminium profile click fitted on 2 plastic moulded endcaps.Sign is including all plastic injection moulded end caps black in shade which are directly press fitted ,media can be flat bed UV printed on panels/ profiles. MPI panels fitted and installed at site in plumb and level at specified location at all levels as per drawing to the satisfaction of the Engineer-in-charge.</t>
  </si>
  <si>
    <t xml:space="preserve">Providing &amp; fixing of signs made as using Modular Aluminium extrusions (Alloy 6060 as per European standards EN755-2-2008  or equivalent Indian Standards tensile strength 190 MPa typical BHN is 70 from virgin aluminium homogeneous billet) with Premium grade Anodizing (Thickness 15-20 microns) as per International standards, with Lifetime warranty under normal working conditions.Sign is single sided with 1 aluminium profile click fitted on 2 plastic moulded endcaps.Sign is including all plastic injection moulded end caps black in shade which are directly press fitted ,media can be flat bed UV printed on panels/ profiles. MPI panels fitted and installed at site in plumb and level at specified location at all levels as per drawing to the satisfaction of the Engineer-in-charge. </t>
  </si>
  <si>
    <t>Providing ready sign &amp; fixing at location a emergency exit sign- illuminated, surface mount (wall or ceiling) Dual sided made up of plastic material , battery backup of 3 hours (180 mins) .Battery life of 300 cycles of charge &amp; discharge Li- ion battery 3.7 Volt, 100 mA, Charge time of 24 hours. Input voltage 220-240 Volt A.C, 50/60 Hz. Viewing distance 30 meter, degree of protection IP20 (rating for protection against solid object upto 12 mm) white light colour full back (white colour) LED illumination with green white coloured graphic inserted on both sides on 0.4 mm PC (sizes, texts, symbols or graphics as per standard safety norms &amp; regulations) graphic options of -left ,right, up staircase down staircase. Test facilty button self test plus auto self test, opreration in maintained and non maintained mode (power saver mode).Sign with 12 months warranty for electric circuit &amp; 6 months warranty for battery. Sign provided with dual mounting arrangement of mounting on wall &amp; celing both ( with flat rigid support/base).Sign is including all connection wires (upto 1 mtr) &amp; high tensile strength zinc coated self tapering screws (4 nos with screw wall plastic packing), installed at site in plumb and level at specified location at all levels as per drawing to the satisfaction of the Engineer-in-charge.</t>
  </si>
  <si>
    <t>NIT No:   Signage/21/03/2024-1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</si>
</sst>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2"/>
      <name val="Arial Narrow"/>
      <family val="2"/>
    </font>
    <font>
      <b/>
      <sz val="12"/>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Narrow"/>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Narrow"/>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14" fillId="0" borderId="17" xfId="59" applyNumberFormat="1" applyFont="1" applyFill="1" applyBorder="1" applyAlignment="1">
      <alignment vertical="top"/>
      <protection/>
    </xf>
    <xf numFmtId="0" fontId="4" fillId="0" borderId="17" xfId="59" applyNumberFormat="1" applyFont="1" applyFill="1" applyBorder="1" applyAlignment="1">
      <alignment vertical="top"/>
      <protection/>
    </xf>
    <xf numFmtId="2" fontId="1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20" xfId="56" applyNumberFormat="1" applyFont="1" applyFill="1" applyBorder="1" applyAlignment="1">
      <alignment horizontal="center" vertical="top" wrapText="1"/>
      <protection/>
    </xf>
    <xf numFmtId="0" fontId="23" fillId="0" borderId="20" xfId="56" applyNumberFormat="1" applyFont="1" applyFill="1" applyBorder="1" applyAlignment="1">
      <alignment horizontal="center" vertical="top" wrapText="1"/>
      <protection/>
    </xf>
    <xf numFmtId="0" fontId="7" fillId="0" borderId="21" xfId="59" applyNumberFormat="1" applyFont="1" applyFill="1" applyBorder="1" applyAlignment="1">
      <alignment horizontal="left" vertical="top"/>
      <protection/>
    </xf>
    <xf numFmtId="0" fontId="4" fillId="0" borderId="22" xfId="59" applyNumberFormat="1" applyFont="1" applyFill="1" applyBorder="1" applyAlignment="1">
      <alignment vertical="top"/>
      <protection/>
    </xf>
    <xf numFmtId="0" fontId="4" fillId="0" borderId="23" xfId="59" applyNumberFormat="1" applyFont="1" applyFill="1" applyBorder="1" applyAlignment="1">
      <alignment vertical="top" wrapText="1"/>
      <protection/>
    </xf>
    <xf numFmtId="0" fontId="63" fillId="0" borderId="20" xfId="0" applyFont="1" applyFill="1" applyBorder="1" applyAlignment="1">
      <alignment horizontal="center" vertical="center"/>
    </xf>
    <xf numFmtId="0" fontId="7" fillId="0" borderId="11" xfId="56" applyNumberFormat="1" applyFont="1" applyFill="1" applyBorder="1" applyAlignment="1">
      <alignment horizontal="center" vertical="center" wrapText="1"/>
      <protection/>
    </xf>
    <xf numFmtId="0" fontId="7" fillId="0" borderId="20" xfId="56" applyNumberFormat="1" applyFont="1" applyFill="1" applyBorder="1" applyAlignment="1">
      <alignment horizontal="center" vertical="center" wrapText="1"/>
      <protection/>
    </xf>
    <xf numFmtId="0" fontId="4" fillId="0" borderId="20" xfId="0" applyFont="1" applyFill="1" applyBorder="1" applyAlignment="1">
      <alignment horizontal="center" vertical="center"/>
    </xf>
    <xf numFmtId="0" fontId="64" fillId="0" borderId="20" xfId="0" applyFont="1" applyFill="1" applyBorder="1" applyAlignment="1">
      <alignment horizontal="justify" vertical="top" wrapText="1"/>
    </xf>
    <xf numFmtId="0" fontId="64" fillId="0" borderId="20" xfId="0" applyFont="1" applyFill="1" applyBorder="1" applyAlignment="1">
      <alignment vertical="center"/>
    </xf>
    <xf numFmtId="0" fontId="64" fillId="0" borderId="20" xfId="0" applyFont="1" applyFill="1" applyBorder="1" applyAlignment="1">
      <alignment vertical="center" wrapText="1"/>
    </xf>
    <xf numFmtId="2" fontId="25" fillId="0" borderId="20" xfId="55" applyNumberFormat="1" applyFont="1" applyFill="1" applyBorder="1" applyAlignment="1">
      <alignment vertical="center" wrapText="1"/>
      <protection/>
    </xf>
    <xf numFmtId="2" fontId="26" fillId="0" borderId="20" xfId="56" applyNumberFormat="1" applyFont="1" applyFill="1" applyBorder="1" applyAlignment="1" applyProtection="1">
      <alignment vertical="center"/>
      <protection locked="0"/>
    </xf>
    <xf numFmtId="2" fontId="25" fillId="0" borderId="20" xfId="59" applyNumberFormat="1" applyFont="1" applyFill="1" applyBorder="1" applyAlignment="1">
      <alignment vertical="center"/>
      <protection/>
    </xf>
    <xf numFmtId="2" fontId="25" fillId="0" borderId="20" xfId="56" applyNumberFormat="1" applyFont="1" applyFill="1" applyBorder="1" applyAlignment="1">
      <alignment vertical="center"/>
      <protection/>
    </xf>
    <xf numFmtId="2" fontId="26" fillId="33" borderId="20" xfId="56" applyNumberFormat="1" applyFont="1" applyFill="1" applyBorder="1" applyAlignment="1" applyProtection="1">
      <alignment vertical="center"/>
      <protection locked="0"/>
    </xf>
    <xf numFmtId="2" fontId="26" fillId="0" borderId="20" xfId="56" applyNumberFormat="1" applyFont="1" applyFill="1" applyBorder="1" applyAlignment="1" applyProtection="1">
      <alignment vertical="center" wrapText="1"/>
      <protection locked="0"/>
    </xf>
    <xf numFmtId="2" fontId="26" fillId="0" borderId="20" xfId="59" applyNumberFormat="1" applyFont="1" applyFill="1" applyBorder="1" applyAlignment="1">
      <alignment vertical="center"/>
      <protection/>
    </xf>
    <xf numFmtId="2" fontId="26" fillId="0" borderId="20" xfId="58" applyNumberFormat="1" applyFont="1" applyFill="1" applyBorder="1" applyAlignment="1">
      <alignment vertical="center"/>
      <protection/>
    </xf>
    <xf numFmtId="0" fontId="25" fillId="0" borderId="20" xfId="59" applyNumberFormat="1" applyFont="1" applyFill="1" applyBorder="1" applyAlignment="1">
      <alignment vertical="center" wrapText="1"/>
      <protection/>
    </xf>
    <xf numFmtId="0" fontId="14" fillId="0" borderId="13" xfId="59" applyNumberFormat="1" applyFont="1" applyFill="1" applyBorder="1" applyAlignment="1">
      <alignment horizontal="center" vertical="top" wrapText="1"/>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7"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0"/>
  <sheetViews>
    <sheetView showGridLines="0" zoomScale="75" zoomScaleNormal="75" zoomScaleSheetLayoutView="70" zoomScalePageLayoutView="0" workbookViewId="0" topLeftCell="A8">
      <selection activeCell="B16" sqref="B16"/>
    </sheetView>
  </sheetViews>
  <sheetFormatPr defaultColWidth="9.140625" defaultRowHeight="15"/>
  <cols>
    <col min="1" max="1" width="9.57421875" style="1" customWidth="1"/>
    <col min="2" max="2" width="67.421875" style="1" customWidth="1"/>
    <col min="3" max="3" width="19.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4" t="str">
        <f>B2&amp;" BoQ"</f>
        <v>Percentage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5" t="s">
        <v>70</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8.25" customHeight="1">
      <c r="A5" s="75" t="s">
        <v>71</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75" customHeight="1">
      <c r="A6" s="75" t="s">
        <v>86</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7</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58.5" customHeight="1">
      <c r="A8" s="11" t="s">
        <v>50</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59</v>
      </c>
      <c r="BB11" s="20" t="s">
        <v>32</v>
      </c>
      <c r="BC11" s="20" t="s">
        <v>33</v>
      </c>
      <c r="IE11" s="18"/>
      <c r="IF11" s="18"/>
      <c r="IG11" s="18"/>
      <c r="IH11" s="18"/>
      <c r="II11" s="18"/>
    </row>
    <row r="12" spans="1:243" s="17" customFormat="1" ht="15">
      <c r="A12" s="54">
        <v>1</v>
      </c>
      <c r="B12" s="16">
        <v>2</v>
      </c>
      <c r="C12" s="40">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8">
        <v>7</v>
      </c>
      <c r="BB12" s="48">
        <v>54</v>
      </c>
      <c r="BC12" s="48">
        <v>8</v>
      </c>
      <c r="IE12" s="18"/>
      <c r="IF12" s="18"/>
      <c r="IG12" s="18"/>
      <c r="IH12" s="18"/>
      <c r="II12" s="18"/>
    </row>
    <row r="13" spans="1:243" s="17" customFormat="1" ht="18">
      <c r="A13" s="55">
        <v>1</v>
      </c>
      <c r="B13" s="49" t="s">
        <v>68</v>
      </c>
      <c r="C13" s="47"/>
      <c r="D13" s="70"/>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2"/>
      <c r="IA13" s="17">
        <v>1</v>
      </c>
      <c r="IB13" s="17" t="s">
        <v>68</v>
      </c>
      <c r="IE13" s="18"/>
      <c r="IF13" s="18"/>
      <c r="IG13" s="18"/>
      <c r="IH13" s="18"/>
      <c r="II13" s="18"/>
    </row>
    <row r="14" spans="1:243" s="22" customFormat="1" ht="15.75">
      <c r="A14" s="56">
        <v>1.01</v>
      </c>
      <c r="B14" s="57" t="s">
        <v>72</v>
      </c>
      <c r="C14" s="53" t="s">
        <v>53</v>
      </c>
      <c r="D14" s="70"/>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2"/>
      <c r="IA14" s="22">
        <v>1.01</v>
      </c>
      <c r="IB14" s="22" t="s">
        <v>72</v>
      </c>
      <c r="IC14" s="22" t="s">
        <v>53</v>
      </c>
      <c r="IE14" s="23"/>
      <c r="IF14" s="23" t="s">
        <v>34</v>
      </c>
      <c r="IG14" s="23" t="s">
        <v>35</v>
      </c>
      <c r="IH14" s="23">
        <v>10</v>
      </c>
      <c r="II14" s="23" t="s">
        <v>36</v>
      </c>
    </row>
    <row r="15" spans="1:243" s="22" customFormat="1" ht="236.25">
      <c r="A15" s="55">
        <v>1.02</v>
      </c>
      <c r="B15" s="57" t="s">
        <v>73</v>
      </c>
      <c r="C15" s="53" t="s">
        <v>54</v>
      </c>
      <c r="D15" s="58">
        <v>1</v>
      </c>
      <c r="E15" s="59" t="s">
        <v>69</v>
      </c>
      <c r="F15" s="60">
        <v>37152</v>
      </c>
      <c r="G15" s="61"/>
      <c r="H15" s="61"/>
      <c r="I15" s="62" t="s">
        <v>38</v>
      </c>
      <c r="J15" s="63">
        <f>IF(I15="Less(-)",-1,1)</f>
        <v>1</v>
      </c>
      <c r="K15" s="61" t="s">
        <v>39</v>
      </c>
      <c r="L15" s="61" t="s">
        <v>4</v>
      </c>
      <c r="M15" s="64"/>
      <c r="N15" s="61"/>
      <c r="O15" s="61"/>
      <c r="P15" s="65"/>
      <c r="Q15" s="61"/>
      <c r="R15" s="61"/>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6">
        <f>ROUND(total_amount_ba($B$2,$D$2,D15,F15,J15,K15,M15),0)</f>
        <v>37152</v>
      </c>
      <c r="BB15" s="67">
        <f>BA15+SUM(N15:AZ15)</f>
        <v>37152</v>
      </c>
      <c r="BC15" s="68" t="str">
        <f>SpellNumber(L15,BB15)</f>
        <v>INR  Thirty Seven Thousand One Hundred &amp; Fifty Two  Only</v>
      </c>
      <c r="IA15" s="22">
        <v>1.02</v>
      </c>
      <c r="IB15" s="22" t="s">
        <v>73</v>
      </c>
      <c r="IC15" s="22" t="s">
        <v>54</v>
      </c>
      <c r="ID15" s="22">
        <v>1</v>
      </c>
      <c r="IE15" s="23" t="s">
        <v>69</v>
      </c>
      <c r="IF15" s="23" t="s">
        <v>40</v>
      </c>
      <c r="IG15" s="23" t="s">
        <v>35</v>
      </c>
      <c r="IH15" s="23">
        <v>123.223</v>
      </c>
      <c r="II15" s="23" t="s">
        <v>37</v>
      </c>
    </row>
    <row r="16" spans="1:243" s="22" customFormat="1" ht="236.25">
      <c r="A16" s="56">
        <v>1.03</v>
      </c>
      <c r="B16" s="57" t="s">
        <v>74</v>
      </c>
      <c r="C16" s="53" t="s">
        <v>55</v>
      </c>
      <c r="D16" s="58">
        <v>265</v>
      </c>
      <c r="E16" s="59" t="s">
        <v>69</v>
      </c>
      <c r="F16" s="60">
        <v>1628.93</v>
      </c>
      <c r="G16" s="61"/>
      <c r="H16" s="61"/>
      <c r="I16" s="62" t="s">
        <v>38</v>
      </c>
      <c r="J16" s="63">
        <f aca="true" t="shared" si="0" ref="J16:J27">IF(I16="Less(-)",-1,1)</f>
        <v>1</v>
      </c>
      <c r="K16" s="61" t="s">
        <v>39</v>
      </c>
      <c r="L16" s="61" t="s">
        <v>4</v>
      </c>
      <c r="M16" s="64"/>
      <c r="N16" s="61"/>
      <c r="O16" s="61"/>
      <c r="P16" s="65"/>
      <c r="Q16" s="61"/>
      <c r="R16" s="61"/>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6">
        <f aca="true" t="shared" si="1" ref="BA16:BA27">ROUND(total_amount_ba($B$2,$D$2,D16,F16,J16,K16,M16),0)</f>
        <v>431666</v>
      </c>
      <c r="BB16" s="67">
        <f aca="true" t="shared" si="2" ref="BB16:BB27">BA16+SUM(N16:AZ16)</f>
        <v>431666</v>
      </c>
      <c r="BC16" s="68" t="str">
        <f aca="true" t="shared" si="3" ref="BC16:BC27">SpellNumber(L16,BB16)</f>
        <v>INR  Four Lakh Thirty One Thousand Six Hundred &amp; Sixty Six  Only</v>
      </c>
      <c r="IA16" s="22">
        <v>1.03</v>
      </c>
      <c r="IB16" s="22" t="s">
        <v>74</v>
      </c>
      <c r="IC16" s="22" t="s">
        <v>55</v>
      </c>
      <c r="ID16" s="22">
        <v>265</v>
      </c>
      <c r="IE16" s="23" t="s">
        <v>69</v>
      </c>
      <c r="IF16" s="23" t="s">
        <v>41</v>
      </c>
      <c r="IG16" s="23" t="s">
        <v>42</v>
      </c>
      <c r="IH16" s="23">
        <v>213</v>
      </c>
      <c r="II16" s="23" t="s">
        <v>37</v>
      </c>
    </row>
    <row r="17" spans="1:243" s="22" customFormat="1" ht="267.75">
      <c r="A17" s="56">
        <v>1.04</v>
      </c>
      <c r="B17" s="57" t="s">
        <v>75</v>
      </c>
      <c r="C17" s="53" t="s">
        <v>60</v>
      </c>
      <c r="D17" s="58">
        <v>10</v>
      </c>
      <c r="E17" s="59" t="s">
        <v>69</v>
      </c>
      <c r="F17" s="60">
        <v>3065.55</v>
      </c>
      <c r="G17" s="61"/>
      <c r="H17" s="61"/>
      <c r="I17" s="62" t="s">
        <v>38</v>
      </c>
      <c r="J17" s="63">
        <f t="shared" si="0"/>
        <v>1</v>
      </c>
      <c r="K17" s="61" t="s">
        <v>39</v>
      </c>
      <c r="L17" s="61" t="s">
        <v>4</v>
      </c>
      <c r="M17" s="64"/>
      <c r="N17" s="61"/>
      <c r="O17" s="61"/>
      <c r="P17" s="65"/>
      <c r="Q17" s="61"/>
      <c r="R17" s="61"/>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6">
        <f t="shared" si="1"/>
        <v>30656</v>
      </c>
      <c r="BB17" s="67">
        <f t="shared" si="2"/>
        <v>30656</v>
      </c>
      <c r="BC17" s="68" t="str">
        <f t="shared" si="3"/>
        <v>INR  Thirty Thousand Six Hundred &amp; Fifty Six  Only</v>
      </c>
      <c r="IA17" s="22">
        <v>1.04</v>
      </c>
      <c r="IB17" s="22" t="s">
        <v>75</v>
      </c>
      <c r="IC17" s="22" t="s">
        <v>60</v>
      </c>
      <c r="ID17" s="22">
        <v>10</v>
      </c>
      <c r="IE17" s="23" t="s">
        <v>69</v>
      </c>
      <c r="IF17" s="23"/>
      <c r="IG17" s="23"/>
      <c r="IH17" s="23"/>
      <c r="II17" s="23"/>
    </row>
    <row r="18" spans="1:243" s="22" customFormat="1" ht="315">
      <c r="A18" s="55">
        <v>1.05</v>
      </c>
      <c r="B18" s="57" t="s">
        <v>76</v>
      </c>
      <c r="C18" s="53" t="s">
        <v>56</v>
      </c>
      <c r="D18" s="58">
        <v>40</v>
      </c>
      <c r="E18" s="59" t="s">
        <v>69</v>
      </c>
      <c r="F18" s="60">
        <v>14660.35</v>
      </c>
      <c r="G18" s="61"/>
      <c r="H18" s="61"/>
      <c r="I18" s="62" t="s">
        <v>38</v>
      </c>
      <c r="J18" s="63">
        <f t="shared" si="0"/>
        <v>1</v>
      </c>
      <c r="K18" s="61" t="s">
        <v>39</v>
      </c>
      <c r="L18" s="61" t="s">
        <v>4</v>
      </c>
      <c r="M18" s="64"/>
      <c r="N18" s="61"/>
      <c r="O18" s="61"/>
      <c r="P18" s="65"/>
      <c r="Q18" s="61"/>
      <c r="R18" s="61"/>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6">
        <f t="shared" si="1"/>
        <v>586414</v>
      </c>
      <c r="BB18" s="67">
        <f t="shared" si="2"/>
        <v>586414</v>
      </c>
      <c r="BC18" s="68" t="str">
        <f t="shared" si="3"/>
        <v>INR  Five Lakh Eighty Six Thousand Four Hundred &amp; Fourteen  Only</v>
      </c>
      <c r="IA18" s="22">
        <v>1.05</v>
      </c>
      <c r="IB18" s="22" t="s">
        <v>76</v>
      </c>
      <c r="IC18" s="22" t="s">
        <v>56</v>
      </c>
      <c r="ID18" s="22">
        <v>40</v>
      </c>
      <c r="IE18" s="23" t="s">
        <v>69</v>
      </c>
      <c r="IF18" s="23"/>
      <c r="IG18" s="23"/>
      <c r="IH18" s="23"/>
      <c r="II18" s="23"/>
    </row>
    <row r="19" spans="1:243" s="22" customFormat="1" ht="409.5">
      <c r="A19" s="56">
        <v>1.06</v>
      </c>
      <c r="B19" s="57" t="s">
        <v>77</v>
      </c>
      <c r="C19" s="53" t="s">
        <v>61</v>
      </c>
      <c r="D19" s="58">
        <v>1</v>
      </c>
      <c r="E19" s="59" t="s">
        <v>69</v>
      </c>
      <c r="F19" s="60">
        <v>79636.48</v>
      </c>
      <c r="G19" s="61"/>
      <c r="H19" s="61"/>
      <c r="I19" s="62" t="s">
        <v>38</v>
      </c>
      <c r="J19" s="63">
        <f t="shared" si="0"/>
        <v>1</v>
      </c>
      <c r="K19" s="61" t="s">
        <v>39</v>
      </c>
      <c r="L19" s="61" t="s">
        <v>4</v>
      </c>
      <c r="M19" s="64"/>
      <c r="N19" s="61"/>
      <c r="O19" s="61"/>
      <c r="P19" s="65"/>
      <c r="Q19" s="61"/>
      <c r="R19" s="61"/>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6">
        <f t="shared" si="1"/>
        <v>79636</v>
      </c>
      <c r="BB19" s="67">
        <f t="shared" si="2"/>
        <v>79636</v>
      </c>
      <c r="BC19" s="68" t="str">
        <f t="shared" si="3"/>
        <v>INR  Seventy Nine Thousand Six Hundred &amp; Thirty Six  Only</v>
      </c>
      <c r="IA19" s="22">
        <v>1.06</v>
      </c>
      <c r="IB19" s="46" t="s">
        <v>77</v>
      </c>
      <c r="IC19" s="22" t="s">
        <v>61</v>
      </c>
      <c r="ID19" s="22">
        <v>1</v>
      </c>
      <c r="IE19" s="23" t="s">
        <v>69</v>
      </c>
      <c r="IF19" s="23"/>
      <c r="IG19" s="23"/>
      <c r="IH19" s="23"/>
      <c r="II19" s="23"/>
    </row>
    <row r="20" spans="1:243" s="22" customFormat="1" ht="236.25">
      <c r="A20" s="56">
        <v>1.07</v>
      </c>
      <c r="B20" s="57" t="s">
        <v>78</v>
      </c>
      <c r="C20" s="53" t="s">
        <v>62</v>
      </c>
      <c r="D20" s="58">
        <v>14</v>
      </c>
      <c r="E20" s="59" t="s">
        <v>69</v>
      </c>
      <c r="F20" s="60">
        <v>29863.68</v>
      </c>
      <c r="G20" s="61"/>
      <c r="H20" s="61"/>
      <c r="I20" s="62" t="s">
        <v>38</v>
      </c>
      <c r="J20" s="63">
        <f t="shared" si="0"/>
        <v>1</v>
      </c>
      <c r="K20" s="61" t="s">
        <v>39</v>
      </c>
      <c r="L20" s="61" t="s">
        <v>4</v>
      </c>
      <c r="M20" s="64"/>
      <c r="N20" s="61"/>
      <c r="O20" s="61"/>
      <c r="P20" s="65"/>
      <c r="Q20" s="61"/>
      <c r="R20" s="61"/>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6">
        <f t="shared" si="1"/>
        <v>418092</v>
      </c>
      <c r="BB20" s="67">
        <f t="shared" si="2"/>
        <v>418092</v>
      </c>
      <c r="BC20" s="68" t="str">
        <f t="shared" si="3"/>
        <v>INR  Four Lakh Eighteen Thousand  &amp;Ninety Two  Only</v>
      </c>
      <c r="IA20" s="22">
        <v>1.07</v>
      </c>
      <c r="IB20" s="22" t="s">
        <v>78</v>
      </c>
      <c r="IC20" s="22" t="s">
        <v>62</v>
      </c>
      <c r="ID20" s="22">
        <v>14</v>
      </c>
      <c r="IE20" s="23" t="s">
        <v>69</v>
      </c>
      <c r="IF20" s="23" t="s">
        <v>34</v>
      </c>
      <c r="IG20" s="23" t="s">
        <v>43</v>
      </c>
      <c r="IH20" s="23">
        <v>10</v>
      </c>
      <c r="II20" s="23" t="s">
        <v>37</v>
      </c>
    </row>
    <row r="21" spans="1:243" s="22" customFormat="1" ht="283.5">
      <c r="A21" s="55">
        <v>1.08</v>
      </c>
      <c r="B21" s="57" t="s">
        <v>79</v>
      </c>
      <c r="C21" s="53" t="s">
        <v>57</v>
      </c>
      <c r="D21" s="58">
        <v>714</v>
      </c>
      <c r="E21" s="59" t="s">
        <v>69</v>
      </c>
      <c r="F21" s="60">
        <v>1374.41</v>
      </c>
      <c r="G21" s="61"/>
      <c r="H21" s="61"/>
      <c r="I21" s="62" t="s">
        <v>38</v>
      </c>
      <c r="J21" s="63">
        <f t="shared" si="0"/>
        <v>1</v>
      </c>
      <c r="K21" s="61" t="s">
        <v>39</v>
      </c>
      <c r="L21" s="61" t="s">
        <v>4</v>
      </c>
      <c r="M21" s="64"/>
      <c r="N21" s="61"/>
      <c r="O21" s="61"/>
      <c r="P21" s="65"/>
      <c r="Q21" s="61"/>
      <c r="R21" s="61"/>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6">
        <f t="shared" si="1"/>
        <v>981329</v>
      </c>
      <c r="BB21" s="67">
        <f t="shared" si="2"/>
        <v>981329</v>
      </c>
      <c r="BC21" s="68" t="str">
        <f t="shared" si="3"/>
        <v>INR  Nine Lakh Eighty One Thousand Three Hundred &amp; Twenty Nine  Only</v>
      </c>
      <c r="IA21" s="22">
        <v>1.08</v>
      </c>
      <c r="IB21" s="22" t="s">
        <v>79</v>
      </c>
      <c r="IC21" s="22" t="s">
        <v>57</v>
      </c>
      <c r="ID21" s="22">
        <v>714</v>
      </c>
      <c r="IE21" s="23" t="s">
        <v>69</v>
      </c>
      <c r="IF21" s="23"/>
      <c r="IG21" s="23"/>
      <c r="IH21" s="23"/>
      <c r="II21" s="23"/>
    </row>
    <row r="22" spans="1:243" s="22" customFormat="1" ht="236.25">
      <c r="A22" s="56">
        <v>1.09</v>
      </c>
      <c r="B22" s="57" t="s">
        <v>80</v>
      </c>
      <c r="C22" s="53" t="s">
        <v>63</v>
      </c>
      <c r="D22" s="58">
        <v>95</v>
      </c>
      <c r="E22" s="59" t="s">
        <v>69</v>
      </c>
      <c r="F22" s="60">
        <v>5508.94</v>
      </c>
      <c r="G22" s="61"/>
      <c r="H22" s="61"/>
      <c r="I22" s="62" t="s">
        <v>38</v>
      </c>
      <c r="J22" s="63">
        <f t="shared" si="0"/>
        <v>1</v>
      </c>
      <c r="K22" s="61" t="s">
        <v>39</v>
      </c>
      <c r="L22" s="61" t="s">
        <v>4</v>
      </c>
      <c r="M22" s="64"/>
      <c r="N22" s="61"/>
      <c r="O22" s="61"/>
      <c r="P22" s="65"/>
      <c r="Q22" s="61"/>
      <c r="R22" s="61"/>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6">
        <f t="shared" si="1"/>
        <v>523349</v>
      </c>
      <c r="BB22" s="67">
        <f t="shared" si="2"/>
        <v>523349</v>
      </c>
      <c r="BC22" s="68" t="str">
        <f t="shared" si="3"/>
        <v>INR  Five Lakh Twenty Three Thousand Three Hundred &amp; Forty Nine  Only</v>
      </c>
      <c r="IA22" s="22">
        <v>1.09</v>
      </c>
      <c r="IB22" s="22" t="s">
        <v>80</v>
      </c>
      <c r="IC22" s="22" t="s">
        <v>63</v>
      </c>
      <c r="ID22" s="22">
        <v>95</v>
      </c>
      <c r="IE22" s="23" t="s">
        <v>69</v>
      </c>
      <c r="IF22" s="23" t="s">
        <v>40</v>
      </c>
      <c r="IG22" s="23" t="s">
        <v>35</v>
      </c>
      <c r="IH22" s="23">
        <v>123.223</v>
      </c>
      <c r="II22" s="23" t="s">
        <v>37</v>
      </c>
    </row>
    <row r="23" spans="1:243" s="22" customFormat="1" ht="220.5">
      <c r="A23" s="56">
        <v>1.1</v>
      </c>
      <c r="B23" s="57" t="s">
        <v>81</v>
      </c>
      <c r="C23" s="53" t="s">
        <v>58</v>
      </c>
      <c r="D23" s="58">
        <v>23</v>
      </c>
      <c r="E23" s="59" t="s">
        <v>69</v>
      </c>
      <c r="F23" s="60">
        <v>4798.55</v>
      </c>
      <c r="G23" s="61"/>
      <c r="H23" s="61"/>
      <c r="I23" s="62" t="s">
        <v>38</v>
      </c>
      <c r="J23" s="63">
        <f t="shared" si="0"/>
        <v>1</v>
      </c>
      <c r="K23" s="61" t="s">
        <v>39</v>
      </c>
      <c r="L23" s="61" t="s">
        <v>4</v>
      </c>
      <c r="M23" s="64"/>
      <c r="N23" s="61"/>
      <c r="O23" s="61"/>
      <c r="P23" s="65"/>
      <c r="Q23" s="61"/>
      <c r="R23" s="61"/>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6">
        <f t="shared" si="1"/>
        <v>110367</v>
      </c>
      <c r="BB23" s="67">
        <f t="shared" si="2"/>
        <v>110367</v>
      </c>
      <c r="BC23" s="68" t="str">
        <f t="shared" si="3"/>
        <v>INR  One Lakh Ten Thousand Three Hundred &amp; Sixty Seven  Only</v>
      </c>
      <c r="IA23" s="22">
        <v>1.1</v>
      </c>
      <c r="IB23" s="22" t="s">
        <v>81</v>
      </c>
      <c r="IC23" s="22" t="s">
        <v>58</v>
      </c>
      <c r="ID23" s="22">
        <v>23</v>
      </c>
      <c r="IE23" s="23" t="s">
        <v>69</v>
      </c>
      <c r="IF23" s="23" t="s">
        <v>44</v>
      </c>
      <c r="IG23" s="23" t="s">
        <v>45</v>
      </c>
      <c r="IH23" s="23">
        <v>10</v>
      </c>
      <c r="II23" s="23" t="s">
        <v>37</v>
      </c>
    </row>
    <row r="24" spans="1:243" s="22" customFormat="1" ht="236.25">
      <c r="A24" s="55">
        <v>1.11</v>
      </c>
      <c r="B24" s="57" t="s">
        <v>82</v>
      </c>
      <c r="C24" s="53" t="s">
        <v>64</v>
      </c>
      <c r="D24" s="58">
        <v>54</v>
      </c>
      <c r="E24" s="59" t="s">
        <v>69</v>
      </c>
      <c r="F24" s="60">
        <v>955.86</v>
      </c>
      <c r="G24" s="61"/>
      <c r="H24" s="61"/>
      <c r="I24" s="62" t="s">
        <v>38</v>
      </c>
      <c r="J24" s="63">
        <f t="shared" si="0"/>
        <v>1</v>
      </c>
      <c r="K24" s="61" t="s">
        <v>39</v>
      </c>
      <c r="L24" s="61" t="s">
        <v>4</v>
      </c>
      <c r="M24" s="64"/>
      <c r="N24" s="61"/>
      <c r="O24" s="61"/>
      <c r="P24" s="65"/>
      <c r="Q24" s="61"/>
      <c r="R24" s="61"/>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6">
        <f t="shared" si="1"/>
        <v>51616</v>
      </c>
      <c r="BB24" s="67">
        <f t="shared" si="2"/>
        <v>51616</v>
      </c>
      <c r="BC24" s="68" t="str">
        <f t="shared" si="3"/>
        <v>INR  Fifty One Thousand Six Hundred &amp; Sixteen  Only</v>
      </c>
      <c r="IA24" s="22">
        <v>1.11</v>
      </c>
      <c r="IB24" s="22" t="s">
        <v>82</v>
      </c>
      <c r="IC24" s="22" t="s">
        <v>64</v>
      </c>
      <c r="ID24" s="22">
        <v>54</v>
      </c>
      <c r="IE24" s="23" t="s">
        <v>69</v>
      </c>
      <c r="IF24" s="23" t="s">
        <v>41</v>
      </c>
      <c r="IG24" s="23" t="s">
        <v>42</v>
      </c>
      <c r="IH24" s="23">
        <v>213</v>
      </c>
      <c r="II24" s="23" t="s">
        <v>37</v>
      </c>
    </row>
    <row r="25" spans="1:243" s="22" customFormat="1" ht="236.25">
      <c r="A25" s="56">
        <v>1.12</v>
      </c>
      <c r="B25" s="57" t="s">
        <v>83</v>
      </c>
      <c r="C25" s="53" t="s">
        <v>65</v>
      </c>
      <c r="D25" s="58">
        <v>26</v>
      </c>
      <c r="E25" s="59" t="s">
        <v>69</v>
      </c>
      <c r="F25" s="60">
        <v>1588.2</v>
      </c>
      <c r="G25" s="61"/>
      <c r="H25" s="61"/>
      <c r="I25" s="62" t="s">
        <v>38</v>
      </c>
      <c r="J25" s="63">
        <f t="shared" si="0"/>
        <v>1</v>
      </c>
      <c r="K25" s="61" t="s">
        <v>39</v>
      </c>
      <c r="L25" s="61" t="s">
        <v>4</v>
      </c>
      <c r="M25" s="64"/>
      <c r="N25" s="61"/>
      <c r="O25" s="61"/>
      <c r="P25" s="65"/>
      <c r="Q25" s="61"/>
      <c r="R25" s="61"/>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6">
        <f t="shared" si="1"/>
        <v>41293</v>
      </c>
      <c r="BB25" s="67">
        <f t="shared" si="2"/>
        <v>41293</v>
      </c>
      <c r="BC25" s="68" t="str">
        <f t="shared" si="3"/>
        <v>INR  Forty One Thousand Two Hundred &amp; Ninety Three  Only</v>
      </c>
      <c r="IA25" s="22">
        <v>1.12</v>
      </c>
      <c r="IB25" s="22" t="s">
        <v>83</v>
      </c>
      <c r="IC25" s="22" t="s">
        <v>65</v>
      </c>
      <c r="ID25" s="22">
        <v>26</v>
      </c>
      <c r="IE25" s="23" t="s">
        <v>69</v>
      </c>
      <c r="IF25" s="23"/>
      <c r="IG25" s="23"/>
      <c r="IH25" s="23"/>
      <c r="II25" s="23"/>
    </row>
    <row r="26" spans="1:243" s="22" customFormat="1" ht="236.25">
      <c r="A26" s="56">
        <v>1.13</v>
      </c>
      <c r="B26" s="57" t="s">
        <v>84</v>
      </c>
      <c r="C26" s="53" t="s">
        <v>66</v>
      </c>
      <c r="D26" s="58">
        <v>22</v>
      </c>
      <c r="E26" s="59" t="s">
        <v>69</v>
      </c>
      <c r="F26" s="60">
        <v>1538.43</v>
      </c>
      <c r="G26" s="61"/>
      <c r="H26" s="61"/>
      <c r="I26" s="62" t="s">
        <v>38</v>
      </c>
      <c r="J26" s="63">
        <f t="shared" si="0"/>
        <v>1</v>
      </c>
      <c r="K26" s="61" t="s">
        <v>39</v>
      </c>
      <c r="L26" s="61" t="s">
        <v>4</v>
      </c>
      <c r="M26" s="64"/>
      <c r="N26" s="61"/>
      <c r="O26" s="61"/>
      <c r="P26" s="65"/>
      <c r="Q26" s="61"/>
      <c r="R26" s="61"/>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6">
        <f t="shared" si="1"/>
        <v>33845</v>
      </c>
      <c r="BB26" s="67">
        <f t="shared" si="2"/>
        <v>33845</v>
      </c>
      <c r="BC26" s="68" t="str">
        <f t="shared" si="3"/>
        <v>INR  Thirty Three Thousand Eight Hundred &amp; Forty Five  Only</v>
      </c>
      <c r="IA26" s="22">
        <v>1.13</v>
      </c>
      <c r="IB26" s="22" t="s">
        <v>84</v>
      </c>
      <c r="IC26" s="22" t="s">
        <v>66</v>
      </c>
      <c r="ID26" s="22">
        <v>22</v>
      </c>
      <c r="IE26" s="23" t="s">
        <v>69</v>
      </c>
      <c r="IF26" s="23"/>
      <c r="IG26" s="23"/>
      <c r="IH26" s="23"/>
      <c r="II26" s="23"/>
    </row>
    <row r="27" spans="1:243" s="22" customFormat="1" ht="378">
      <c r="A27" s="55">
        <v>1.14</v>
      </c>
      <c r="B27" s="57" t="s">
        <v>85</v>
      </c>
      <c r="C27" s="53" t="s">
        <v>67</v>
      </c>
      <c r="D27" s="58">
        <v>29</v>
      </c>
      <c r="E27" s="59" t="s">
        <v>69</v>
      </c>
      <c r="F27" s="60">
        <v>5339.26</v>
      </c>
      <c r="G27" s="61"/>
      <c r="H27" s="61"/>
      <c r="I27" s="62" t="s">
        <v>38</v>
      </c>
      <c r="J27" s="63">
        <f t="shared" si="0"/>
        <v>1</v>
      </c>
      <c r="K27" s="61" t="s">
        <v>39</v>
      </c>
      <c r="L27" s="61" t="s">
        <v>4</v>
      </c>
      <c r="M27" s="64"/>
      <c r="N27" s="61"/>
      <c r="O27" s="61"/>
      <c r="P27" s="65"/>
      <c r="Q27" s="61"/>
      <c r="R27" s="61"/>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6">
        <f t="shared" si="1"/>
        <v>154839</v>
      </c>
      <c r="BB27" s="67">
        <f t="shared" si="2"/>
        <v>154839</v>
      </c>
      <c r="BC27" s="68" t="str">
        <f t="shared" si="3"/>
        <v>INR  One Lakh Fifty Four Thousand Eight Hundred &amp; Thirty Nine  Only</v>
      </c>
      <c r="IA27" s="22">
        <v>1.14</v>
      </c>
      <c r="IB27" s="22" t="s">
        <v>85</v>
      </c>
      <c r="IC27" s="22" t="s">
        <v>67</v>
      </c>
      <c r="ID27" s="22">
        <v>29</v>
      </c>
      <c r="IE27" s="23" t="s">
        <v>69</v>
      </c>
      <c r="IF27" s="23"/>
      <c r="IG27" s="23"/>
      <c r="IH27" s="23"/>
      <c r="II27" s="23"/>
    </row>
    <row r="28" spans="1:55" ht="42.75">
      <c r="A28" s="24" t="s">
        <v>46</v>
      </c>
      <c r="B28" s="50"/>
      <c r="C28" s="51"/>
      <c r="D28" s="37"/>
      <c r="E28" s="37"/>
      <c r="F28" s="37"/>
      <c r="G28" s="37"/>
      <c r="H28" s="42"/>
      <c r="I28" s="42"/>
      <c r="J28" s="42"/>
      <c r="K28" s="42"/>
      <c r="L28" s="43"/>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44">
        <f>SUM(BA14:BA27)</f>
        <v>3480254</v>
      </c>
      <c r="BB28" s="45">
        <f>SUM(BB14:BB27)</f>
        <v>3480254</v>
      </c>
      <c r="BC28" s="52" t="str">
        <f>SpellNumber(L28,BB28)</f>
        <v>  Thirty Four Lakh Eighty Thousand Two Hundred &amp; Fifty Four  Only</v>
      </c>
    </row>
    <row r="29" spans="1:55" ht="36.75" customHeight="1">
      <c r="A29" s="25" t="s">
        <v>47</v>
      </c>
      <c r="B29" s="26"/>
      <c r="C29" s="27"/>
      <c r="D29" s="28"/>
      <c r="E29" s="38" t="s">
        <v>52</v>
      </c>
      <c r="F29" s="39"/>
      <c r="G29" s="29"/>
      <c r="H29" s="30"/>
      <c r="I29" s="30"/>
      <c r="J29" s="30"/>
      <c r="K29" s="31"/>
      <c r="L29" s="32"/>
      <c r="M29" s="33"/>
      <c r="N29" s="34"/>
      <c r="O29" s="22"/>
      <c r="P29" s="22"/>
      <c r="Q29" s="22"/>
      <c r="R29" s="22"/>
      <c r="S29" s="22"/>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5">
        <f>IF(ISBLANK(F29),0,IF(E29="Excess (+)",ROUND(BA28+(BA28*F29),0),IF(E29="Less (-)",ROUND(BA28+(BA28*F29*(-1)),0),IF(E29="At Par",BA28,0))))</f>
        <v>0</v>
      </c>
      <c r="BB29" s="36">
        <f>ROUND(BA29,0)</f>
        <v>0</v>
      </c>
      <c r="BC29" s="21" t="str">
        <f>SpellNumber($E$2,BB29)</f>
        <v>INR Zero Only</v>
      </c>
    </row>
    <row r="30" spans="1:55" ht="33.75" customHeight="1">
      <c r="A30" s="24" t="s">
        <v>48</v>
      </c>
      <c r="B30" s="24"/>
      <c r="C30" s="69" t="str">
        <f>SpellNumber($E$2,BB29)</f>
        <v>INR Zero Only</v>
      </c>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row>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sheetData>
  <sheetProtection password="D850" sheet="1"/>
  <autoFilter ref="A11:BC30"/>
  <mergeCells count="10">
    <mergeCell ref="C30:BC30"/>
    <mergeCell ref="D14:BC14"/>
    <mergeCell ref="A9:BC9"/>
    <mergeCell ref="D13:BC13"/>
    <mergeCell ref="A1:L1"/>
    <mergeCell ref="A4:BC4"/>
    <mergeCell ref="A5:BC5"/>
    <mergeCell ref="A6:BC6"/>
    <mergeCell ref="A7:BC7"/>
    <mergeCell ref="B8:BC8"/>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9">
      <formula1>IF(E29="Select",-1,IF(E29="At Par",0,0))</formula1>
      <formula2>IF(E29="Select",-1,IF(E29="At Par",0,0.99))</formula2>
    </dataValidation>
    <dataValidation type="list" allowBlank="1" showErrorMessage="1" sqref="E2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
      <formula1>0</formula1>
      <formula2>99.9</formula2>
    </dataValidation>
    <dataValidation type="list" allowBlank="1" showErrorMessage="1" sqref="D13:D14 K15:K27">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A17 A19:A20 A22:A23 A25:A2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5:H27">
      <formula1>0</formula1>
      <formula2>999999999999999</formula2>
    </dataValidation>
    <dataValidation allowBlank="1" showInputMessage="1" showErrorMessage="1" promptTitle="Addition / Deduction" prompt="Please Choose the correct One" sqref="J15:J27">
      <formula1>0</formula1>
      <formula2>0</formula2>
    </dataValidation>
    <dataValidation type="list" showErrorMessage="1" sqref="I15:I2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2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2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27">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27">
      <formula1>0</formula1>
      <formula2>999999999999999</formula2>
    </dataValidation>
    <dataValidation type="list" allowBlank="1" showInputMessage="1" showErrorMessage="1" sqref="L22 L23 L24 L25 L13 L14 L15 L16 L17 L18 L19 L20 L21 L27 L26">
      <formula1>"INR"</formula1>
    </dataValidation>
    <dataValidation allowBlank="1" showInputMessage="1" showErrorMessage="1" promptTitle="Itemcode/Make" prompt="Please enter text" sqref="C14:C27">
      <formula1>0</formula1>
      <formula2>0</formula2>
    </dataValidation>
  </dataValidations>
  <printOptions/>
  <pageMargins left="0.45" right="0.2" top="0.25" bottom="0.25" header="0.511805555555556" footer="0.511805555555556"/>
  <pageSetup fitToHeight="0" horizontalDpi="300" verticalDpi="300" orientation="portrait" paperSize="9" scale="5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78" t="s">
        <v>49</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2024-03-20T12:47:39Z</cp:lastPrinted>
  <dcterms:created xsi:type="dcterms:W3CDTF">2009-01-30T06:42:42Z</dcterms:created>
  <dcterms:modified xsi:type="dcterms:W3CDTF">2024-03-21T05:05:53Z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