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<sst xmlns="http://schemas.openxmlformats.org/spreadsheetml/2006/main" count="190" uniqueCount="80">
  <si>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</si>
  <si>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</si>
  <si>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</si>
  <si>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</si>
  <si>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</si>
  <si>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</si>
  <si>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</si>
  <si>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</si>
  <si>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</si>
  <si>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</si>
  <si>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</si>
  <si>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</si>
  <si>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</si>
  <si>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</si>
  <si>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</si>
  <si>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</si>
  <si>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</si>
  <si>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</si>
  <si>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</si>
  <si>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</si>
  <si>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</si>
  <si>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</si>
  <si>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</si>
  <si>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</si>
  <si>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</si>
  <si>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</si>
  <si>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</si>
  <si>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</si>
  <si>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</si>
  <si>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</si>
  <si>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</si>
  <si>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</si>
  <si>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</si>
  <si>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</si>
  <si>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</si>
  <si>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</si>
  <si>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</si>
  <si>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</si>
  <si>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</si>
  <si>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</si>
  <si>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</si>
  <si>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</si>
  <si>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</si>
  <si>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</si>
  <si>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</si>
  <si>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</si>
  <si>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</si>
  <si>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</si>
  <si>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</si>
  <si>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</si>
  <si>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</si>
  <si>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</si>
  <si>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</si>
  <si>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</si>
  <si>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</si>
  <si>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Laying of one number PVC insulated and PVC sheathed / XLPE power cable of 11 KV grade of following size direct in ground including excavation, sand cushioning, protective covering and refilling the trench etc as required.</t>
  </si>
  <si>
    <t>Above 120 sq. mm and upto 400 sq. mm</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</si>
  <si>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</si>
  <si>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</si>
  <si>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supplying and making indoor cable end termination with heat shrinkable jointing kit complete with all accessories including lugs suitable for following size of 3 core, XLPE aluminium conductor cable of 11 KV grade as required :</t>
  </si>
  <si>
    <t>120-185 sq. mm</t>
  </si>
  <si>
    <t>Providing, laying and fixing following dia G.I. pipe (medium class) in ground complete with G.I. fittings including trenching(75 cm deep)and re-filling etc as required</t>
  </si>
  <si>
    <t>100 mm dia</t>
  </si>
  <si>
    <t>Providing 15 mm thick cement plaster of mix 1:4 (1 cement : 4 fine sand) at all levels.</t>
  </si>
  <si>
    <t>HT cable size 3 x 185 sq.mm</t>
  </si>
  <si>
    <t>Supplying and testing of one No. PVC insulated/PVC sheathed 6.6 KV(UE) / 11kV(E) grade XLPE  HT power cables (heavy duty) aluminium conductor, steel  armoured cable as per , IS:7098 (Part-II/2011)  as reqd.</t>
  </si>
  <si>
    <t>Mtr</t>
  </si>
  <si>
    <t xml:space="preserve">Each </t>
  </si>
  <si>
    <t>Sq.mtr.</t>
  </si>
  <si>
    <t>Name of Work:Providing additional HT cable in parallel from HT panel to Transformer no.-1 &amp; Transformer no.-2 at Substation No. 4.</t>
  </si>
  <si>
    <t>Contract No:  46/Elect/2022/390  Dated 31.12.2022</t>
  </si>
  <si>
    <t>Tender Inviting Authority: Executive Engineer (Elect).</t>
  </si>
  <si>
    <t>item6</t>
  </si>
  <si>
    <t>item7</t>
  </si>
  <si>
    <t>item8</t>
  </si>
  <si>
    <t>item9</t>
  </si>
  <si>
    <t>item10</t>
  </si>
  <si>
    <t>item11</t>
  </si>
  <si>
    <t>item12</t>
  </si>
  <si>
    <t>item13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</si>
</sst>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9"/>
  <sheetViews>
    <sheetView showGridLines="0" zoomScale="75" zoomScaleNormal="75" zoomScalePageLayoutView="0" workbookViewId="0" topLeftCell="A1">
      <selection activeCell="E27" sqref="E27"/>
    </sheetView>
  </sheetViews>
  <sheetFormatPr defaultColWidth="9.140625" defaultRowHeight="15"/>
  <cols>
    <col min="1" max="1" width="14.8515625" style="28" customWidth="1"/>
    <col min="2" max="2" width="44.57421875" style="28" customWidth="1"/>
    <col min="3" max="3" width="21.14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6" t="s">
        <v>71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69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70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31" t="s">
        <v>51</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85.5">
      <c r="A13" s="34">
        <v>1</v>
      </c>
      <c r="B13" s="84" t="s">
        <v>55</v>
      </c>
      <c r="C13" s="35" t="s">
        <v>33</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E13" s="22">
        <v>1</v>
      </c>
      <c r="IF13" s="22" t="s">
        <v>32</v>
      </c>
      <c r="IG13" s="22" t="s">
        <v>33</v>
      </c>
      <c r="IH13" s="22">
        <v>10</v>
      </c>
      <c r="II13" s="22" t="s">
        <v>34</v>
      </c>
    </row>
    <row r="14" spans="1:243" s="21" customFormat="1" ht="28.5">
      <c r="A14" s="34">
        <v>1.1</v>
      </c>
      <c r="B14" s="84" t="s">
        <v>56</v>
      </c>
      <c r="C14" s="35" t="s">
        <v>39</v>
      </c>
      <c r="D14" s="83">
        <v>50</v>
      </c>
      <c r="E14" s="82" t="s">
        <v>66</v>
      </c>
      <c r="F14" s="83">
        <v>506</v>
      </c>
      <c r="G14" s="23"/>
      <c r="H14" s="16"/>
      <c r="I14" s="37" t="s">
        <v>36</v>
      </c>
      <c r="J14" s="17">
        <f aca="true" t="shared" si="0" ref="J14:J20">IF(I14="Less(-)",-1,1)</f>
        <v>1</v>
      </c>
      <c r="K14" s="18" t="s">
        <v>46</v>
      </c>
      <c r="L14" s="18" t="s">
        <v>6</v>
      </c>
      <c r="M14" s="43"/>
      <c r="N14" s="23"/>
      <c r="O14" s="23"/>
      <c r="P14" s="44"/>
      <c r="Q14" s="23"/>
      <c r="R14" s="23"/>
      <c r="S14" s="44"/>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1">
        <f>total_amount_ba($B$2,$D$2,D14,F14,J14,K14,M14)</f>
        <v>25300</v>
      </c>
      <c r="BB14" s="67">
        <f>BA14+SUM(N14:AZ14)</f>
        <v>25300</v>
      </c>
      <c r="BC14" s="42" t="str">
        <f>SpellNumber(L14,BB14)</f>
        <v>INR  Twenty Five Thousand Three Hundred    Only</v>
      </c>
      <c r="IE14" s="22">
        <v>1.01</v>
      </c>
      <c r="IF14" s="22" t="s">
        <v>37</v>
      </c>
      <c r="IG14" s="22" t="s">
        <v>33</v>
      </c>
      <c r="IH14" s="22">
        <v>123.223</v>
      </c>
      <c r="II14" s="22" t="s">
        <v>35</v>
      </c>
    </row>
    <row r="15" spans="1:243" s="21" customFormat="1" ht="57">
      <c r="A15" s="34">
        <v>2</v>
      </c>
      <c r="B15" s="84" t="s">
        <v>57</v>
      </c>
      <c r="C15" s="35" t="s">
        <v>40</v>
      </c>
      <c r="D15" s="60"/>
      <c r="E15" s="15"/>
      <c r="F15" s="37"/>
      <c r="G15" s="16"/>
      <c r="H15" s="16"/>
      <c r="I15" s="37"/>
      <c r="J15" s="17"/>
      <c r="K15" s="18"/>
      <c r="L15" s="18"/>
      <c r="M15" s="19"/>
      <c r="N15" s="20"/>
      <c r="O15" s="20"/>
      <c r="P15" s="38"/>
      <c r="Q15" s="20"/>
      <c r="R15" s="20"/>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c r="BB15" s="41"/>
      <c r="BC15" s="42"/>
      <c r="IE15" s="22">
        <v>1.02</v>
      </c>
      <c r="IF15" s="22" t="s">
        <v>38</v>
      </c>
      <c r="IG15" s="22" t="s">
        <v>39</v>
      </c>
      <c r="IH15" s="22">
        <v>213</v>
      </c>
      <c r="II15" s="22" t="s">
        <v>35</v>
      </c>
    </row>
    <row r="16" spans="1:243" s="21" customFormat="1" ht="28.5">
      <c r="A16" s="34">
        <v>2.1</v>
      </c>
      <c r="B16" s="84" t="s">
        <v>56</v>
      </c>
      <c r="C16" s="35" t="s">
        <v>42</v>
      </c>
      <c r="D16" s="83">
        <v>30</v>
      </c>
      <c r="E16" s="82" t="s">
        <v>66</v>
      </c>
      <c r="F16" s="83">
        <v>117</v>
      </c>
      <c r="G16" s="23"/>
      <c r="H16" s="23"/>
      <c r="I16" s="37" t="s">
        <v>36</v>
      </c>
      <c r="J16" s="17">
        <f t="shared" si="0"/>
        <v>1</v>
      </c>
      <c r="K16" s="18" t="s">
        <v>46</v>
      </c>
      <c r="L16" s="18" t="s">
        <v>6</v>
      </c>
      <c r="M16" s="45"/>
      <c r="N16" s="23"/>
      <c r="O16" s="23"/>
      <c r="P16" s="44"/>
      <c r="Q16" s="23"/>
      <c r="R16" s="23"/>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1">
        <f aca="true" t="shared" si="1" ref="BA15:BA20">total_amount_ba($B$2,$D$2,D16,F16,J16,K16,M16)</f>
        <v>3510</v>
      </c>
      <c r="BB16" s="67">
        <f aca="true" t="shared" si="2" ref="BB15:BB20">BA16+SUM(N16:AZ16)</f>
        <v>3510</v>
      </c>
      <c r="BC16" s="42" t="str">
        <f>SpellNumber(L16,BB16)</f>
        <v>INR  Three Thousand Five Hundred &amp; Ten  Only</v>
      </c>
      <c r="IE16" s="22">
        <v>2</v>
      </c>
      <c r="IF16" s="22" t="s">
        <v>32</v>
      </c>
      <c r="IG16" s="22" t="s">
        <v>40</v>
      </c>
      <c r="IH16" s="22">
        <v>10</v>
      </c>
      <c r="II16" s="22" t="s">
        <v>35</v>
      </c>
    </row>
    <row r="17" spans="1:243" s="21" customFormat="1" ht="57">
      <c r="A17" s="34">
        <v>3</v>
      </c>
      <c r="B17" s="84" t="s">
        <v>58</v>
      </c>
      <c r="C17" s="35" t="s">
        <v>43</v>
      </c>
      <c r="D17" s="60"/>
      <c r="E17" s="15"/>
      <c r="F17" s="37"/>
      <c r="G17" s="16"/>
      <c r="H17" s="16"/>
      <c r="I17" s="37"/>
      <c r="J17" s="17"/>
      <c r="K17" s="18"/>
      <c r="L17" s="18"/>
      <c r="M17" s="19"/>
      <c r="N17" s="20"/>
      <c r="O17" s="20"/>
      <c r="P17" s="38"/>
      <c r="Q17" s="20"/>
      <c r="R17" s="20"/>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0"/>
      <c r="BB17" s="41"/>
      <c r="BC17" s="42"/>
      <c r="IE17" s="22">
        <v>3</v>
      </c>
      <c r="IF17" s="22" t="s">
        <v>41</v>
      </c>
      <c r="IG17" s="22" t="s">
        <v>42</v>
      </c>
      <c r="IH17" s="22">
        <v>10</v>
      </c>
      <c r="II17" s="22" t="s">
        <v>35</v>
      </c>
    </row>
    <row r="18" spans="1:243" s="21" customFormat="1" ht="28.5">
      <c r="A18" s="34">
        <v>3.1</v>
      </c>
      <c r="B18" s="84" t="s">
        <v>56</v>
      </c>
      <c r="C18" s="35" t="s">
        <v>72</v>
      </c>
      <c r="D18" s="83">
        <v>30</v>
      </c>
      <c r="E18" s="82" t="s">
        <v>66</v>
      </c>
      <c r="F18" s="83">
        <v>101</v>
      </c>
      <c r="G18" s="23"/>
      <c r="H18" s="23"/>
      <c r="I18" s="37" t="s">
        <v>36</v>
      </c>
      <c r="J18" s="17">
        <f t="shared" si="0"/>
        <v>1</v>
      </c>
      <c r="K18" s="18" t="s">
        <v>46</v>
      </c>
      <c r="L18" s="18" t="s">
        <v>6</v>
      </c>
      <c r="M18" s="45"/>
      <c r="N18" s="23"/>
      <c r="O18" s="23"/>
      <c r="P18" s="44"/>
      <c r="Q18" s="23"/>
      <c r="R18" s="23"/>
      <c r="S18" s="44"/>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1">
        <f t="shared" si="1"/>
        <v>3030</v>
      </c>
      <c r="BB18" s="67">
        <f t="shared" si="2"/>
        <v>3030</v>
      </c>
      <c r="BC18" s="42" t="str">
        <f>SpellNumber(L18,BB18)</f>
        <v>INR  Three Thousand  &amp;Thirty  Only</v>
      </c>
      <c r="IE18" s="22">
        <v>1.01</v>
      </c>
      <c r="IF18" s="22" t="s">
        <v>37</v>
      </c>
      <c r="IG18" s="22" t="s">
        <v>33</v>
      </c>
      <c r="IH18" s="22">
        <v>123.223</v>
      </c>
      <c r="II18" s="22" t="s">
        <v>35</v>
      </c>
    </row>
    <row r="19" spans="1:243" s="21" customFormat="1" ht="85.5">
      <c r="A19" s="34">
        <v>4</v>
      </c>
      <c r="B19" s="84" t="s">
        <v>59</v>
      </c>
      <c r="C19" s="35" t="s">
        <v>73</v>
      </c>
      <c r="D19" s="60"/>
      <c r="E19" s="15"/>
      <c r="F19" s="37"/>
      <c r="G19" s="16"/>
      <c r="H19" s="16"/>
      <c r="I19" s="37"/>
      <c r="J19" s="17"/>
      <c r="K19" s="18"/>
      <c r="L19" s="18"/>
      <c r="M19" s="19"/>
      <c r="N19" s="20"/>
      <c r="O19" s="20"/>
      <c r="P19" s="38"/>
      <c r="Q19" s="20"/>
      <c r="R19" s="20"/>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0"/>
      <c r="BB19" s="41"/>
      <c r="BC19" s="42"/>
      <c r="IE19" s="22">
        <v>1.02</v>
      </c>
      <c r="IF19" s="22" t="s">
        <v>38</v>
      </c>
      <c r="IG19" s="22" t="s">
        <v>39</v>
      </c>
      <c r="IH19" s="22">
        <v>213</v>
      </c>
      <c r="II19" s="22" t="s">
        <v>35</v>
      </c>
    </row>
    <row r="20" spans="1:243" s="21" customFormat="1" ht="28.5">
      <c r="A20" s="34">
        <v>4.1</v>
      </c>
      <c r="B20" s="85" t="s">
        <v>60</v>
      </c>
      <c r="C20" s="35" t="s">
        <v>74</v>
      </c>
      <c r="D20" s="83">
        <v>4</v>
      </c>
      <c r="E20" s="82" t="s">
        <v>67</v>
      </c>
      <c r="F20" s="83">
        <v>13124</v>
      </c>
      <c r="G20" s="23"/>
      <c r="H20" s="23"/>
      <c r="I20" s="37" t="s">
        <v>36</v>
      </c>
      <c r="J20" s="17">
        <f t="shared" si="0"/>
        <v>1</v>
      </c>
      <c r="K20" s="18" t="s">
        <v>46</v>
      </c>
      <c r="L20" s="18" t="s">
        <v>6</v>
      </c>
      <c r="M20" s="45"/>
      <c r="N20" s="23"/>
      <c r="O20" s="23"/>
      <c r="P20" s="44"/>
      <c r="Q20" s="23"/>
      <c r="R20" s="23"/>
      <c r="S20" s="44"/>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1">
        <f t="shared" si="1"/>
        <v>52496</v>
      </c>
      <c r="BB20" s="67">
        <f t="shared" si="2"/>
        <v>52496</v>
      </c>
      <c r="BC20" s="42" t="str">
        <f>SpellNumber(L20,BB20)</f>
        <v>INR  Fifty Two Thousand Four Hundred &amp; Ninety Six  Only</v>
      </c>
      <c r="IE20" s="22">
        <v>2</v>
      </c>
      <c r="IF20" s="22" t="s">
        <v>32</v>
      </c>
      <c r="IG20" s="22" t="s">
        <v>40</v>
      </c>
      <c r="IH20" s="22">
        <v>10</v>
      </c>
      <c r="II20" s="22" t="s">
        <v>35</v>
      </c>
    </row>
    <row r="21" spans="1:243" s="21" customFormat="1" ht="57">
      <c r="A21" s="34">
        <v>5</v>
      </c>
      <c r="B21" s="85" t="s">
        <v>61</v>
      </c>
      <c r="C21" s="35" t="s">
        <v>75</v>
      </c>
      <c r="D21" s="60"/>
      <c r="E21" s="15"/>
      <c r="F21" s="37"/>
      <c r="G21" s="16"/>
      <c r="H21" s="16"/>
      <c r="I21" s="37"/>
      <c r="J21" s="17"/>
      <c r="K21" s="18"/>
      <c r="L21" s="18"/>
      <c r="M21" s="19"/>
      <c r="N21" s="20"/>
      <c r="O21" s="20"/>
      <c r="P21" s="38"/>
      <c r="Q21" s="20"/>
      <c r="R21" s="20"/>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c r="BB21" s="41"/>
      <c r="BC21" s="42"/>
      <c r="IE21" s="22">
        <v>3</v>
      </c>
      <c r="IF21" s="22" t="s">
        <v>41</v>
      </c>
      <c r="IG21" s="22" t="s">
        <v>42</v>
      </c>
      <c r="IH21" s="22">
        <v>10</v>
      </c>
      <c r="II21" s="22" t="s">
        <v>35</v>
      </c>
    </row>
    <row r="22" spans="1:243" s="21" customFormat="1" ht="15">
      <c r="A22" s="34">
        <v>5.1</v>
      </c>
      <c r="B22" s="84" t="s">
        <v>62</v>
      </c>
      <c r="C22" s="35" t="s">
        <v>76</v>
      </c>
      <c r="D22" s="83">
        <v>25</v>
      </c>
      <c r="E22" s="82" t="s">
        <v>66</v>
      </c>
      <c r="F22" s="83">
        <v>1584</v>
      </c>
      <c r="G22" s="23"/>
      <c r="H22" s="23"/>
      <c r="I22" s="37" t="s">
        <v>36</v>
      </c>
      <c r="J22" s="17">
        <f>IF(I22="Less(-)",-1,1)</f>
        <v>1</v>
      </c>
      <c r="K22" s="18" t="s">
        <v>46</v>
      </c>
      <c r="L22" s="18" t="s">
        <v>6</v>
      </c>
      <c r="M22" s="45"/>
      <c r="N22" s="23"/>
      <c r="O22" s="23"/>
      <c r="P22" s="44"/>
      <c r="Q22" s="23"/>
      <c r="R22" s="23"/>
      <c r="S22" s="44"/>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1">
        <f>total_amount_ba($B$2,$D$2,D22,F22,J22,K22,M22)</f>
        <v>39600</v>
      </c>
      <c r="BB22" s="67">
        <f>BA22+SUM(N22:AZ22)</f>
        <v>39600</v>
      </c>
      <c r="BC22" s="42" t="str">
        <f>SpellNumber(L22,BB22)</f>
        <v>INR  Thirty Nine Thousand Six Hundred    Only</v>
      </c>
      <c r="IE22" s="22">
        <v>1.01</v>
      </c>
      <c r="IF22" s="22" t="s">
        <v>37</v>
      </c>
      <c r="IG22" s="22" t="s">
        <v>33</v>
      </c>
      <c r="IH22" s="22">
        <v>123.223</v>
      </c>
      <c r="II22" s="22" t="s">
        <v>35</v>
      </c>
    </row>
    <row r="23" spans="1:243" s="21" customFormat="1" ht="28.5">
      <c r="A23" s="34">
        <v>6</v>
      </c>
      <c r="B23" s="84" t="s">
        <v>63</v>
      </c>
      <c r="C23" s="35" t="s">
        <v>77</v>
      </c>
      <c r="D23" s="83">
        <v>10</v>
      </c>
      <c r="E23" s="82" t="s">
        <v>68</v>
      </c>
      <c r="F23" s="83">
        <v>298</v>
      </c>
      <c r="G23" s="23"/>
      <c r="H23" s="23"/>
      <c r="I23" s="37" t="s">
        <v>36</v>
      </c>
      <c r="J23" s="17">
        <f>IF(I23="Less(-)",-1,1)</f>
        <v>1</v>
      </c>
      <c r="K23" s="18" t="s">
        <v>46</v>
      </c>
      <c r="L23" s="18" t="s">
        <v>6</v>
      </c>
      <c r="M23" s="45"/>
      <c r="N23" s="23"/>
      <c r="O23" s="23"/>
      <c r="P23" s="44"/>
      <c r="Q23" s="23"/>
      <c r="R23" s="23"/>
      <c r="S23" s="44"/>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1">
        <f>total_amount_ba($B$2,$D$2,D23,F23,J23,K23,M23)</f>
        <v>2980</v>
      </c>
      <c r="BB23" s="67">
        <f>BA23+SUM(N23:AZ23)</f>
        <v>2980</v>
      </c>
      <c r="BC23" s="42" t="str">
        <f>SpellNumber(L23,BB23)</f>
        <v>INR  Two Thousand Nine Hundred &amp; Eighty  Only</v>
      </c>
      <c r="IE23" s="22">
        <v>1.02</v>
      </c>
      <c r="IF23" s="22" t="s">
        <v>38</v>
      </c>
      <c r="IG23" s="22" t="s">
        <v>39</v>
      </c>
      <c r="IH23" s="22">
        <v>213</v>
      </c>
      <c r="II23" s="22" t="s">
        <v>35</v>
      </c>
    </row>
    <row r="24" spans="1:243" s="21" customFormat="1" ht="85.5">
      <c r="A24" s="34">
        <v>7</v>
      </c>
      <c r="B24" s="85" t="s">
        <v>65</v>
      </c>
      <c r="C24" s="35" t="s">
        <v>78</v>
      </c>
      <c r="D24" s="60"/>
      <c r="E24" s="15"/>
      <c r="F24" s="37"/>
      <c r="G24" s="16"/>
      <c r="H24" s="16"/>
      <c r="I24" s="37"/>
      <c r="J24" s="17"/>
      <c r="K24" s="18"/>
      <c r="L24" s="18"/>
      <c r="M24" s="19"/>
      <c r="N24" s="20"/>
      <c r="O24" s="20"/>
      <c r="P24" s="38"/>
      <c r="Q24" s="20"/>
      <c r="R24" s="20"/>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0"/>
      <c r="BB24" s="41"/>
      <c r="BC24" s="42"/>
      <c r="IE24" s="22">
        <v>2</v>
      </c>
      <c r="IF24" s="22" t="s">
        <v>32</v>
      </c>
      <c r="IG24" s="22" t="s">
        <v>40</v>
      </c>
      <c r="IH24" s="22">
        <v>10</v>
      </c>
      <c r="II24" s="22" t="s">
        <v>35</v>
      </c>
    </row>
    <row r="25" spans="1:243" s="21" customFormat="1" ht="15">
      <c r="A25" s="34">
        <v>7.1</v>
      </c>
      <c r="B25" s="84" t="s">
        <v>64</v>
      </c>
      <c r="C25" s="35" t="s">
        <v>79</v>
      </c>
      <c r="D25" s="83">
        <v>110</v>
      </c>
      <c r="E25" s="82" t="s">
        <v>66</v>
      </c>
      <c r="F25" s="83">
        <v>1319</v>
      </c>
      <c r="G25" s="23"/>
      <c r="H25" s="23"/>
      <c r="I25" s="37" t="s">
        <v>36</v>
      </c>
      <c r="J25" s="17">
        <f>IF(I25="Less(-)",-1,1)</f>
        <v>1</v>
      </c>
      <c r="K25" s="18" t="s">
        <v>46</v>
      </c>
      <c r="L25" s="18" t="s">
        <v>6</v>
      </c>
      <c r="M25" s="45"/>
      <c r="N25" s="23"/>
      <c r="O25" s="23"/>
      <c r="P25" s="44"/>
      <c r="Q25" s="23"/>
      <c r="R25" s="23"/>
      <c r="S25" s="44"/>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1">
        <f>total_amount_ba($B$2,$D$2,D25,F25,J25,K25,M25)</f>
        <v>145090</v>
      </c>
      <c r="BB25" s="67">
        <f>BA25+SUM(N25:AZ25)</f>
        <v>145090</v>
      </c>
      <c r="BC25" s="42" t="str">
        <f>SpellNumber(L25,BB25)</f>
        <v>INR  One Lakh Forty Five Thousand  &amp;Ninety  Only</v>
      </c>
      <c r="IE25" s="22">
        <v>1.01</v>
      </c>
      <c r="IF25" s="22" t="s">
        <v>37</v>
      </c>
      <c r="IG25" s="22" t="s">
        <v>33</v>
      </c>
      <c r="IH25" s="22">
        <v>123.223</v>
      </c>
      <c r="II25" s="22" t="s">
        <v>35</v>
      </c>
    </row>
    <row r="26" spans="1:243" s="21" customFormat="1" ht="34.5" customHeight="1">
      <c r="A26" s="46" t="s">
        <v>44</v>
      </c>
      <c r="B26" s="47"/>
      <c r="C26" s="48"/>
      <c r="D26" s="49"/>
      <c r="E26" s="49"/>
      <c r="F26" s="49"/>
      <c r="G26" s="49"/>
      <c r="H26" s="50"/>
      <c r="I26" s="50"/>
      <c r="J26" s="50"/>
      <c r="K26" s="50"/>
      <c r="L26" s="51"/>
      <c r="BA26" s="62">
        <f>SUM(BA13:BA25)</f>
        <v>272006</v>
      </c>
      <c r="BB26" s="66">
        <f>SUM(BB13:BB25)</f>
        <v>272006</v>
      </c>
      <c r="BC26" s="42" t="str">
        <f>SpellNumber($E$2,BB26)</f>
        <v>INR  Two Lakh Seventy Two Thousand  &amp;Six  Only</v>
      </c>
      <c r="IE26" s="22">
        <v>4</v>
      </c>
      <c r="IF26" s="22" t="s">
        <v>38</v>
      </c>
      <c r="IG26" s="22" t="s">
        <v>43</v>
      </c>
      <c r="IH26" s="22">
        <v>10</v>
      </c>
      <c r="II26" s="22" t="s">
        <v>35</v>
      </c>
    </row>
    <row r="27" spans="1:243" s="26" customFormat="1" ht="33.75" customHeight="1">
      <c r="A27" s="47" t="s">
        <v>48</v>
      </c>
      <c r="B27" s="52"/>
      <c r="C27" s="24"/>
      <c r="D27" s="53"/>
      <c r="E27" s="54" t="s">
        <v>54</v>
      </c>
      <c r="F27" s="64"/>
      <c r="G27" s="55"/>
      <c r="H27" s="25"/>
      <c r="I27" s="25"/>
      <c r="J27" s="25"/>
      <c r="K27" s="56"/>
      <c r="L27" s="57"/>
      <c r="M27" s="58"/>
      <c r="O27" s="21"/>
      <c r="P27" s="21"/>
      <c r="Q27" s="21"/>
      <c r="R27" s="21"/>
      <c r="S27" s="21"/>
      <c r="BA27" s="63">
        <f>IF(ISBLANK(F27),0,IF(E27="Excess (+)",ROUND(BA26+(BA26*F27),2),IF(E27="Less (-)",ROUND(BA26+(BA26*F27*(-1)),2),IF(E27="At Par",BA26,0))))</f>
        <v>0</v>
      </c>
      <c r="BB27" s="65">
        <f>ROUND(BA27,0)</f>
        <v>0</v>
      </c>
      <c r="BC27" s="42" t="str">
        <f>SpellNumber($E$2,BA27)</f>
        <v>INR Zero Only</v>
      </c>
      <c r="IE27" s="27"/>
      <c r="IF27" s="27"/>
      <c r="IG27" s="27"/>
      <c r="IH27" s="27"/>
      <c r="II27" s="27"/>
    </row>
    <row r="28" spans="1:243" s="26" customFormat="1" ht="41.25" customHeight="1">
      <c r="A28" s="46" t="s">
        <v>47</v>
      </c>
      <c r="B28" s="46"/>
      <c r="C28" s="72" t="str">
        <f>SpellNumber($E$2,BA27)</f>
        <v>INR Zero Only</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E28" s="27"/>
      <c r="IF28" s="27"/>
      <c r="IG28" s="27"/>
      <c r="IH28" s="27"/>
      <c r="II28" s="27"/>
    </row>
    <row r="29" spans="3:243" s="12" customFormat="1" ht="15">
      <c r="C29" s="28"/>
      <c r="D29" s="28"/>
      <c r="E29" s="28"/>
      <c r="F29" s="28"/>
      <c r="G29" s="28"/>
      <c r="H29" s="28"/>
      <c r="I29" s="28"/>
      <c r="J29" s="28"/>
      <c r="K29" s="28"/>
      <c r="L29" s="28"/>
      <c r="M29" s="28"/>
      <c r="O29" s="28"/>
      <c r="BA29" s="28"/>
      <c r="BC29" s="28"/>
      <c r="IE29" s="13"/>
      <c r="IF29" s="13"/>
      <c r="IG29" s="13"/>
      <c r="IH29" s="13"/>
      <c r="II29" s="13"/>
    </row>
  </sheetData>
  <sheetProtection password="EEC8" sheet="1" selectLockedCells="1"/>
  <mergeCells count="8">
    <mergeCell ref="A9:BC9"/>
    <mergeCell ref="C28:BC28"/>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
      <formula1>IF(E27="Select",-1,IF(E27="At Par",0,0))</formula1>
      <formula2>IF(E27="Select",-1,IF(E27="At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list" allowBlank="1" showInputMessage="1" showErrorMessage="1" sqref="L24 L13 L14 L15 L16 L17 L18 L19 L20 L21 L22 L23 L2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5 M14 M16 M18 M20 M22:M23">
      <formula1>0</formula1>
      <formula2>999999999999999</formula2>
    </dataValidation>
    <dataValidation allowBlank="1" showInputMessage="1" showErrorMessage="1" promptTitle="Item Description" prompt="Please enter Item Description in text" sqref="B19:B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InputMessage="1" showErrorMessage="1" sqref="C2">
      <formula1>"Normal, SingleWindow, Alternate"</formula1>
    </dataValidation>
    <dataValidation type="list" allowBlank="1" showInputMessage="1" showErrorMessage="1" sqref="E27">
      <formula1>"Select, Excess (+), Less (-)"</formula1>
    </dataValidation>
    <dataValidation type="decimal" allowBlank="1" showInputMessage="1" showErrorMessage="1" promptTitle="Quantity" prompt="Please enter the Quantity for this item. " errorTitle="Invalid Entry" error="Only Numeric Values are allowed. " sqref="D13:D25 F13:F25">
      <formula1>0</formula1>
      <formula2>999999999999999</formula2>
    </dataValidation>
    <dataValidation allowBlank="1" showInputMessage="1" showErrorMessage="1" promptTitle="Units" prompt="Please enter Units in text" sqref="E13:E25"/>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allowBlank="1" showInputMessage="1" showErrorMessage="1" promptTitle="Itemcode/Make" prompt="Please enter text" sqref="C13:C25"/>
    <dataValidation type="decimal" allowBlank="1" showInputMessage="1" showErrorMessage="1" errorTitle="Invalid Entry" error="Only Numeric Values are allowed. " sqref="A13:A25">
      <formula1>0</formula1>
      <formula2>999999999999999</formula2>
    </dataValidation>
    <dataValidation type="list" showInputMessage="1" showErrorMessage="1" sqref="I13:I25">
      <formula1>"Excess(+), Less(-)"</formula1>
    </dataValidation>
    <dataValidation allowBlank="1" showInputMessage="1" showErrorMessage="1" promptTitle="Addition / Deduction" prompt="Please Choose the correct One" sqref="J13:J25"/>
    <dataValidation type="list" allowBlank="1" showInputMessage="1" showErrorMessage="1" sqref="K13:K2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2022-12-31T10:39:58Z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