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'BoQ1'!$A$11:$BC$60</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<sst xmlns="http://schemas.openxmlformats.org/spreadsheetml/2006/main" count="400" uniqueCount="152">
  <si>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</si>
  <si>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</si>
  <si>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</si>
  <si>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</si>
  <si>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</si>
  <si>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</si>
  <si>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</si>
  <si>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</si>
  <si>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</si>
  <si>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</si>
  <si>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</si>
  <si>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</si>
  <si>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</si>
  <si>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</si>
  <si>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</si>
  <si>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</si>
  <si>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</si>
  <si>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</si>
  <si>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</si>
  <si>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</si>
  <si>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</si>
  <si>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</si>
  <si>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</si>
  <si>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</si>
  <si>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</si>
  <si>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</si>
  <si>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</si>
  <si>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</si>
  <si>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</si>
  <si>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</si>
  <si>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</si>
  <si>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</si>
  <si>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</si>
  <si>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</si>
  <si>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</si>
  <si>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</si>
  <si>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</si>
  <si>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</si>
  <si>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</si>
  <si>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</si>
  <si>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</si>
  <si>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</si>
  <si>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</si>
  <si>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</si>
  <si>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</si>
  <si>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</si>
  <si>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</si>
  <si>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</si>
  <si>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</si>
  <si>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</si>
  <si>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</si>
  <si>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</si>
  <si>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</si>
  <si>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</si>
  <si>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</si>
  <si>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</si>
  <si>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</si>
  <si>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</si>
  <si>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</si>
  <si>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</si>
  <si>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</si>
  <si>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</si>
  <si>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</si>
  <si>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</si>
  <si>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</si>
  <si>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</si>
  <si>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</si>
  <si>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</si>
  <si>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</si>
  <si>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</si>
  <si>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</si>
  <si>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</si>
  <si>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</si>
  <si>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</si>
  <si>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</si>
  <si>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</si>
  <si>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</si>
  <si>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</si>
  <si>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</si>
  <si>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</si>
  <si>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</si>
  <si>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</si>
  <si>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</si>
  <si>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</si>
  <si>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</si>
  <si>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</si>
  <si>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</si>
  <si>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</si>
  <si>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</si>
  <si>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</si>
  <si>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</si>
  <si>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</si>
  <si>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</si>
  <si>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</si>
  <si>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</si>
  <si>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</si>
  <si>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</si>
  <si>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</si>
  <si>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</si>
  <si>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SECTION - 'B'</t>
  </si>
  <si>
    <t>ANNUAL COMPREHENSIVE MAINTENANCE OF THE INSTALLED VRF SYSTEM FOR 01 YEARS</t>
  </si>
  <si>
    <t>For 1st year (0-12 Months)</t>
  </si>
  <si>
    <t>Mtr</t>
  </si>
  <si>
    <t xml:space="preserve"> month</t>
  </si>
  <si>
    <t>OUTDOOR UNIT</t>
  </si>
  <si>
    <t>Supply Installation, Testing &amp; Commissioning of modular type Variable Refrigerant Flow/Variable Refrigerant Volume air cooled Outdoor units suitable for cooling and heating, having all hermetically sealed inverter type Scroll Compressor(s), minimum two compressors for above 16 HP modules, microprocessor based Controller, top discharge type condensing unit(s), with  R  410  A Refrigerant,  vibration  isolators, with suitable foundation etc. complete as required. The unit shall deliver the rated capacity at AHRI Conditions and work even at 50°C ambient temperature without tripping. The unit shall be suitable to work on 400V +/- 10%, 3 Phase, 50Hz AC power supply. The unit shall be filled with first charge of the refrigerant and ready for use as required. The COP at AHRI conditions shall not be less than 3.1 and IEER not less than 6.5.</t>
  </si>
  <si>
    <t>20 HP capacity of  Outdoor Unit</t>
  </si>
  <si>
    <t>Supply,  installation,  testing  and  commissioning  of following capacity unit high static pressure VRF/VRV ceiling mounted ductable   type   Indoor   unit   equipped   with   washable synthetic  media  pre-filter,  fan  section  with  low noise fan/dynamically  balanced  blower,  multispeed  motor,  coil section with DX copper coil, electronic expansion valve, corded remote control, outer cabinet, vibration isolators, drain pan, other necessary supports etc., suitable for operation on single phase AC supply 230 V ± 10%, 50 Hz complete as required. The unit shall have automatic force shut down provision in case of fire on receiving signal from BMS System.  The cooling capacity of indoor unit will be at air inlet conditions of 27 Degree C DB and 19 Degree C WB temperature.</t>
  </si>
  <si>
    <t>Min. Capacity 8.0 Tr /2550 CFM, 22 mm WG  S.P</t>
  </si>
  <si>
    <t>Supply Installation, Testing and commissioning of Imported fittings (Ref Net) Y-joints etc.</t>
  </si>
  <si>
    <t>Y joints for IDU</t>
  </si>
  <si>
    <t>SITC Cordless/ Corded Remotes controllers for indoor units having function of temp. control, different operating modes, timer etc.</t>
  </si>
  <si>
    <t>COPPER REFRIGERANT PIPING</t>
  </si>
  <si>
    <t>Supply,  Installation,  testing  and  commissioning including vaccumiazation and Nitrogen testing of following nominal sizes of soft/hard drawn copper refrigerant piping for VRV/VRF system, complete with  fittings, with  suitable  adjustable  ring  type hanger supports, jointing/brazing including accessories, insulated with XPLE Class-O tubular insulation/with  Class-O closed  cell elastomeric nitrile rubber tubular sleeves sections of specified thickness as given below for Suction and Liquid lines, all accessories as per specifications etc. as required :</t>
  </si>
  <si>
    <t>9.5 mm dia (OD) (Soft drawn) with tube thickness 1.2 mm with 19mm thick insulation</t>
  </si>
  <si>
    <t>22.2  mm  dia  (OD)  (Hard  drawn)  with  tube thickness 1.2 mm with 19 mm thick insulation</t>
  </si>
  <si>
    <t>15.86  mm  dia  (OD)  (Soft  drawn)  with  tube thickness 1.2 mm with 19 mm thick insulation</t>
  </si>
  <si>
    <t>34.9  mm  dia  (OD)  (Hard  drawn)  with  tube thickness 1.62 mm with 19 mm thick insulation</t>
  </si>
  <si>
    <t>Supply, Installation, testing and commissioning of uPVC plumbing  drain   piping  complete  with, 9/6 mm Insulation, fittings, supports accessories in surface/recess as per specifications &amp; site requirements</t>
  </si>
  <si>
    <t>32 mm dia</t>
  </si>
  <si>
    <t>25 mm dia</t>
  </si>
  <si>
    <t>Duct Flexible Connectors:</t>
  </si>
  <si>
    <t>SITC of Duct Flexible Connectors made out of Silicon  Coated  Non  Combustible  Fabric  (Finished  Width  of  150 mm) suitable to withstand temperature of 280 Deg. C for 1 Hour, complete  with  fittings,  flanges,   supports,  all  accessories  as  per specifications  and  any  other  item  required  to  make  the  system complete.</t>
  </si>
  <si>
    <t>DUCTING</t>
  </si>
  <si>
    <t>Supply,    installation,    balancing    and    commissioning    of     Site Fabricated  GSS  sheet  metal  rectangular  ducting  complete  with neoprene    rubber    gaskets,    elbows,    splitter    dampers,    vanes, hangers,     supports     etc.     as     per     approved     drawings     and specifications of following sheet thickness complete as required.</t>
  </si>
  <si>
    <t>Thickness 0.63 mm sheet</t>
  </si>
  <si>
    <t>Thickness 0.8 mm sheet</t>
  </si>
  <si>
    <r>
      <t xml:space="preserve">Supply, installation, testing and commissioning of </t>
    </r>
    <r>
      <rPr>
        <b/>
        <sz val="9"/>
        <rFont val="Calibri"/>
        <family val="2"/>
      </rPr>
      <t xml:space="preserve">GI volume control duct damper </t>
    </r>
    <r>
      <rPr>
        <sz val="9"/>
        <rFont val="Calibri"/>
        <family val="2"/>
      </rPr>
      <t>complete with neoprene rubber gaskets, nuts, bolts, screws linkages, flanges etc, as per specifications.</t>
    </r>
  </si>
  <si>
    <t>Supplying &amp; fixing of powder coated extruded aluminium  supply Air Grills with Al. collar damper complete as required.</t>
  </si>
  <si>
    <t>Insulation Works:</t>
  </si>
  <si>
    <t>Supplying  and  fixing  of  acoustic  lining  of  duct  with  Open  Cell Nitrile  Rubber  density   140-180  Kg/m³.  Applied  by  Adhesive, conforming to standard specification.</t>
  </si>
  <si>
    <t>15 mm thick open cell nitrile rubber.</t>
  </si>
  <si>
    <t>Supplying   and   fixing   of   following   thickness   duly   laminated aluminum  foil    of  mat  finish  closed  cell  Nitrile  rubber  (Class "O")   insulation    on    existing     duct    after     applying    suitable adhesive  for Nitrile  rubber.  The  joints  shall  be  sealed  with  50 mm   wide  and   3  mm  thick  self  adhesive  nitrile   rubber  tape insulation  complete as per specifications and as required.</t>
  </si>
  <si>
    <t>19 mm Thick</t>
  </si>
  <si>
    <t>Electrical  Work</t>
  </si>
  <si>
    <t>POWER CABLES</t>
  </si>
  <si>
    <t>Supply     and     laying     of     the     following     1100     volts    grade armoured   XLPE   insulated   and    PVC heated  Copper conductor cable   in   existing   trench   /   cable   tray   /clamped   to   wall   with suitable    clamps    saddles    &amp;   fixing   bolts/including   testing   &amp; commissioning  complete  as    required.  The  costs  shall  include crimping tinned heavy duty copper lugs, compression glands requisite  materials  for  all  cables  and  to  provide  with  1D  gap   &amp; shall     be     properly     clamped     with     cable   clamps      &amp;     ties. Identification    tags    shall    be  provided  for  all  cables  including cable end termination.</t>
  </si>
  <si>
    <t>5 core 16 Sq mm for ODU</t>
  </si>
  <si>
    <t>Supply and laying 6 SWG GI Earthing</t>
  </si>
  <si>
    <t>CONTROL CABLING</t>
  </si>
  <si>
    <t>Supply,   laying,   testing   and   commissioning   of  PVC    insulated and    PVC sheathed, shielded, Copper Conductor   of 1.1 KV grade in  PVC  conduit,  as    per  Standard  specification   including   end termination  as required.</t>
  </si>
  <si>
    <t>2C x 1.5 Sq mm</t>
  </si>
  <si>
    <t>Supplying and installing following size of perforated painted with powder coating M.S. cable trays with perforation not more than 17.5%, in convenient sections, joined with connectors, suspended from the ceiling with M.S. suspenders including bolts &amp; nuts, painting suspenders etc as req.</t>
  </si>
  <si>
    <t>300 mm width X 50 mm depth X 1.6 mm thickness</t>
  </si>
  <si>
    <t>Annual Comprehensive Maintenance Contract for period for 01 years (after 1 year of DLP). The contract shall include all spares, cosumables &amp; replacement of defective/damaged parts as required to run the completely installed VRF system i.e outdoor unit, indoor unit etc complete as reqd.  of capacity 20 HP through OEM.</t>
  </si>
  <si>
    <t>HP</t>
  </si>
  <si>
    <t>Nos.</t>
  </si>
  <si>
    <t>Sqmt</t>
  </si>
  <si>
    <t>Supply, installation, testing and commissioning of GI volume control duct damper complete with neoprene rubber gaskets, nuts, bolts, screws linkages, flanges etc, as per specifications.</t>
  </si>
  <si>
    <t>Name of Work: SITC of VRF Air-conditioning system in Core lab building, Lab 104, IIT Kanpur.</t>
  </si>
  <si>
    <t xml:space="preserve">NIT No: EandM/02/06/2023-1 </t>
  </si>
  <si>
    <t>Tender Inviting Authority: DOIP, IIT Kanpur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</si>
</sst>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7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b/>
      <sz val="11"/>
      <name val="Cambria"/>
      <family val="1"/>
    </font>
    <font>
      <sz val="11"/>
      <name val="Cambria"/>
      <family val="1"/>
    </font>
    <font>
      <b/>
      <sz val="9"/>
      <name val="Calibri"/>
      <family val="2"/>
    </font>
    <font>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indexed="8"/>
      <name val="Cambria"/>
      <family val="2"/>
    </font>
    <font>
      <b/>
      <sz val="11"/>
      <name val="Calibri"/>
      <family val="2"/>
    </font>
    <font>
      <sz val="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color rgb="FF000000"/>
      <name val="Cambria"/>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67"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3" fillId="0" borderId="16" xfId="56" applyNumberFormat="1" applyFont="1" applyFill="1" applyBorder="1" applyAlignment="1">
      <alignment horizontal="center" vertical="top" wrapText="1"/>
      <protection/>
    </xf>
    <xf numFmtId="0" fontId="25" fillId="0" borderId="16" xfId="55" applyFont="1" applyFill="1" applyBorder="1" applyAlignment="1">
      <alignment horizontal="justify" vertical="top" wrapText="1"/>
      <protection/>
    </xf>
    <xf numFmtId="0" fontId="26" fillId="0" borderId="16" xfId="55" applyFont="1" applyFill="1" applyBorder="1" applyAlignment="1">
      <alignment horizontal="justify" vertical="top" wrapText="1"/>
      <protection/>
    </xf>
    <xf numFmtId="174" fontId="68" fillId="0" borderId="16" xfId="55" applyNumberFormat="1" applyFont="1" applyFill="1" applyBorder="1" applyAlignment="1">
      <alignment horizontal="center" vertical="top" shrinkToFit="1"/>
      <protection/>
    </xf>
    <xf numFmtId="0" fontId="26" fillId="0" borderId="16" xfId="55" applyFont="1" applyFill="1" applyBorder="1" applyAlignment="1">
      <alignment horizontal="center" vertical="top" wrapText="1"/>
      <protection/>
    </xf>
    <xf numFmtId="4" fontId="68" fillId="0" borderId="16" xfId="55" applyNumberFormat="1" applyFont="1" applyFill="1" applyBorder="1" applyAlignment="1">
      <alignment horizontal="center" vertical="top" shrinkToFit="1"/>
      <protection/>
    </xf>
    <xf numFmtId="2" fontId="68" fillId="0" borderId="16" xfId="55" applyNumberFormat="1" applyFont="1" applyFill="1" applyBorder="1" applyAlignment="1">
      <alignment horizontal="center" vertical="top" shrinkToFit="1"/>
      <protection/>
    </xf>
    <xf numFmtId="0" fontId="47" fillId="0" borderId="16" xfId="55" applyFont="1" applyFill="1" applyBorder="1" applyAlignment="1">
      <alignment horizontal="center" vertical="center"/>
      <protection/>
    </xf>
    <xf numFmtId="0" fontId="47" fillId="0" borderId="16" xfId="55" applyFont="1" applyFill="1" applyBorder="1" applyAlignment="1">
      <alignment vertical="top" wrapText="1"/>
      <protection/>
    </xf>
    <xf numFmtId="0" fontId="47" fillId="0" borderId="16" xfId="55" applyFont="1" applyFill="1" applyBorder="1" applyAlignment="1">
      <alignment horizontal="justify" vertical="top" wrapText="1"/>
      <protection/>
    </xf>
    <xf numFmtId="0" fontId="48" fillId="0" borderId="16" xfId="55" applyFont="1" applyFill="1" applyBorder="1" applyAlignment="1">
      <alignment horizontal="justify" vertical="top"/>
      <protection/>
    </xf>
    <xf numFmtId="2" fontId="48" fillId="0" borderId="16" xfId="55" applyNumberFormat="1" applyFont="1" applyFill="1" applyBorder="1" applyAlignment="1">
      <alignment horizontal="center" vertical="center"/>
      <protection/>
    </xf>
    <xf numFmtId="0" fontId="48" fillId="0" borderId="16" xfId="55" applyFont="1" applyFill="1" applyBorder="1" applyAlignment="1">
      <alignment horizontal="center" vertical="center"/>
      <protection/>
    </xf>
    <xf numFmtId="2" fontId="48" fillId="0" borderId="16" xfId="55" applyNumberFormat="1" applyFont="1" applyFill="1" applyBorder="1" applyAlignment="1" applyProtection="1">
      <alignment horizontal="center" vertical="center"/>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0"/>
  <sheetViews>
    <sheetView showGridLines="0" zoomScale="75" zoomScaleNormal="75" zoomScalePageLayoutView="0" workbookViewId="0" topLeftCell="A50">
      <selection activeCell="F59" sqref="F59"/>
    </sheetView>
  </sheetViews>
  <sheetFormatPr defaultColWidth="9.140625" defaultRowHeight="15"/>
  <cols>
    <col min="1" max="1" width="9.57421875" style="1" customWidth="1"/>
    <col min="2" max="2" width="45.7109375" style="1" customWidth="1"/>
    <col min="3" max="3" width="15.14062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80" t="str">
        <f>B2&amp;" BoQ"</f>
        <v>Percentage BoQ</v>
      </c>
      <c r="B1" s="80"/>
      <c r="C1" s="80"/>
      <c r="D1" s="80"/>
      <c r="E1" s="80"/>
      <c r="F1" s="80"/>
      <c r="G1" s="80"/>
      <c r="H1" s="80"/>
      <c r="I1" s="80"/>
      <c r="J1" s="80"/>
      <c r="K1" s="80"/>
      <c r="L1" s="8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1" t="s">
        <v>151</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10"/>
      <c r="IF4" s="10"/>
      <c r="IG4" s="10"/>
      <c r="IH4" s="10"/>
      <c r="II4" s="10"/>
    </row>
    <row r="5" spans="1:243" s="9" customFormat="1" ht="38.25" customHeight="1">
      <c r="A5" s="81" t="s">
        <v>149</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10"/>
      <c r="IF5" s="10"/>
      <c r="IG5" s="10"/>
      <c r="IH5" s="10"/>
      <c r="II5" s="10"/>
    </row>
    <row r="6" spans="1:243" s="9" customFormat="1" ht="30.75" customHeight="1">
      <c r="A6" s="81" t="s">
        <v>150</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10"/>
      <c r="IF6" s="10"/>
      <c r="IG6" s="10"/>
      <c r="IH6" s="10"/>
      <c r="II6" s="10"/>
    </row>
    <row r="7" spans="1:243" s="9" customFormat="1" ht="29.25" customHeight="1"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10"/>
      <c r="IF7" s="10"/>
      <c r="IG7" s="10"/>
      <c r="IH7" s="10"/>
      <c r="II7" s="10"/>
    </row>
    <row r="8" spans="1:243" s="12" customFormat="1" ht="58.5" customHeight="1">
      <c r="A8" s="11" t="s">
        <v>50</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13"/>
      <c r="IF8" s="13"/>
      <c r="IG8" s="13"/>
      <c r="IH8" s="13"/>
      <c r="II8" s="13"/>
    </row>
    <row r="9" spans="1:243" s="14"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61">
        <v>7</v>
      </c>
      <c r="BB12" s="61">
        <v>54</v>
      </c>
      <c r="BC12" s="61">
        <v>8</v>
      </c>
      <c r="IE12" s="18"/>
      <c r="IF12" s="18"/>
      <c r="IG12" s="18"/>
      <c r="IH12" s="18"/>
      <c r="II12" s="18"/>
    </row>
    <row r="13" spans="1:243" s="17" customFormat="1" ht="18">
      <c r="A13" s="61">
        <v>1</v>
      </c>
      <c r="B13" s="62" t="s">
        <v>72</v>
      </c>
      <c r="C13" s="60"/>
      <c r="D13" s="76"/>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8"/>
      <c r="IA13" s="17">
        <v>1</v>
      </c>
      <c r="IB13" s="17" t="s">
        <v>72</v>
      </c>
      <c r="IE13" s="18"/>
      <c r="IF13" s="18"/>
      <c r="IG13" s="18"/>
      <c r="IH13" s="18"/>
      <c r="II13" s="18"/>
    </row>
    <row r="14" spans="1:243" s="22" customFormat="1" ht="33.75" customHeight="1">
      <c r="A14" s="58">
        <v>1.01</v>
      </c>
      <c r="B14" s="63" t="s">
        <v>104</v>
      </c>
      <c r="C14" s="39" t="s">
        <v>53</v>
      </c>
      <c r="D14" s="76"/>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8"/>
      <c r="IA14" s="22">
        <v>1.01</v>
      </c>
      <c r="IB14" s="22" t="s">
        <v>104</v>
      </c>
      <c r="IC14" s="22" t="s">
        <v>53</v>
      </c>
      <c r="IE14" s="23"/>
      <c r="IF14" s="23" t="s">
        <v>34</v>
      </c>
      <c r="IG14" s="23" t="s">
        <v>35</v>
      </c>
      <c r="IH14" s="23">
        <v>10</v>
      </c>
      <c r="II14" s="23" t="s">
        <v>36</v>
      </c>
    </row>
    <row r="15" spans="1:243" s="22" customFormat="1" ht="313.5">
      <c r="A15" s="61">
        <v>1.02</v>
      </c>
      <c r="B15" s="64" t="s">
        <v>105</v>
      </c>
      <c r="C15" s="39" t="s">
        <v>54</v>
      </c>
      <c r="D15" s="76"/>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8"/>
      <c r="IA15" s="22">
        <v>1.02</v>
      </c>
      <c r="IB15" s="22" t="s">
        <v>105</v>
      </c>
      <c r="IC15" s="22" t="s">
        <v>54</v>
      </c>
      <c r="IE15" s="23"/>
      <c r="IF15" s="23" t="s">
        <v>40</v>
      </c>
      <c r="IG15" s="23" t="s">
        <v>35</v>
      </c>
      <c r="IH15" s="23">
        <v>123.223</v>
      </c>
      <c r="II15" s="23" t="s">
        <v>37</v>
      </c>
    </row>
    <row r="16" spans="1:243" s="22" customFormat="1" ht="42.75">
      <c r="A16" s="58">
        <v>1.03</v>
      </c>
      <c r="B16" s="64" t="s">
        <v>106</v>
      </c>
      <c r="C16" s="39" t="s">
        <v>55</v>
      </c>
      <c r="D16" s="65">
        <v>20</v>
      </c>
      <c r="E16" s="66" t="s">
        <v>145</v>
      </c>
      <c r="F16" s="67">
        <v>21081</v>
      </c>
      <c r="G16" s="40"/>
      <c r="H16" s="24"/>
      <c r="I16" s="47" t="s">
        <v>38</v>
      </c>
      <c r="J16" s="48">
        <f>IF(I16="Less(-)",-1,1)</f>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2"/>
      <c r="BA16" s="42">
        <f>total_amount_ba($B$2,$D$2,D16,F16,J16,K16,M16)</f>
        <v>421620</v>
      </c>
      <c r="BB16" s="53">
        <f>BA16+SUM(N16:AZ16)</f>
        <v>421620</v>
      </c>
      <c r="BC16" s="50" t="str">
        <f>SpellNumber(L16,BB16)</f>
        <v>INR  Four Lakh Twenty One Thousand Six Hundred &amp; Twenty  Only</v>
      </c>
      <c r="IA16" s="22">
        <v>1.03</v>
      </c>
      <c r="IB16" s="22" t="s">
        <v>106</v>
      </c>
      <c r="IC16" s="22" t="s">
        <v>55</v>
      </c>
      <c r="ID16" s="22">
        <v>20</v>
      </c>
      <c r="IE16" s="23" t="s">
        <v>145</v>
      </c>
      <c r="IF16" s="23" t="s">
        <v>41</v>
      </c>
      <c r="IG16" s="23" t="s">
        <v>42</v>
      </c>
      <c r="IH16" s="23">
        <v>213</v>
      </c>
      <c r="II16" s="23" t="s">
        <v>37</v>
      </c>
    </row>
    <row r="17" spans="1:243" s="22" customFormat="1" ht="285">
      <c r="A17" s="58">
        <v>1.04</v>
      </c>
      <c r="B17" s="64" t="s">
        <v>107</v>
      </c>
      <c r="C17" s="39" t="s">
        <v>61</v>
      </c>
      <c r="D17" s="76"/>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8"/>
      <c r="IA17" s="22">
        <v>1.04</v>
      </c>
      <c r="IB17" s="22" t="s">
        <v>107</v>
      </c>
      <c r="IC17" s="22" t="s">
        <v>61</v>
      </c>
      <c r="IE17" s="23"/>
      <c r="IF17" s="23"/>
      <c r="IG17" s="23"/>
      <c r="IH17" s="23"/>
      <c r="II17" s="23"/>
    </row>
    <row r="18" spans="1:243" s="22" customFormat="1" ht="144.75" customHeight="1">
      <c r="A18" s="61">
        <v>1.05</v>
      </c>
      <c r="B18" s="64" t="s">
        <v>108</v>
      </c>
      <c r="C18" s="39" t="s">
        <v>56</v>
      </c>
      <c r="D18" s="65">
        <v>2</v>
      </c>
      <c r="E18" s="66" t="s">
        <v>37</v>
      </c>
      <c r="F18" s="67">
        <v>107349</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2"/>
      <c r="BA18" s="42">
        <f>total_amount_ba($B$2,$D$2,D18,F18,J18,K18,M18)</f>
        <v>214698</v>
      </c>
      <c r="BB18" s="53">
        <f>BA18+SUM(N18:AZ18)</f>
        <v>214698</v>
      </c>
      <c r="BC18" s="50" t="str">
        <f>SpellNumber(L18,BB18)</f>
        <v>INR  Two Lakh Fourteen Thousand Six Hundred &amp; Ninety Eight  Only</v>
      </c>
      <c r="IA18" s="22">
        <v>1.05</v>
      </c>
      <c r="IB18" s="59" t="s">
        <v>108</v>
      </c>
      <c r="IC18" s="22" t="s">
        <v>56</v>
      </c>
      <c r="ID18" s="22">
        <v>2</v>
      </c>
      <c r="IE18" s="23" t="s">
        <v>37</v>
      </c>
      <c r="IF18" s="23"/>
      <c r="IG18" s="23"/>
      <c r="IH18" s="23"/>
      <c r="II18" s="23"/>
    </row>
    <row r="19" spans="1:243" s="22" customFormat="1" ht="42.75">
      <c r="A19" s="58">
        <v>1.06</v>
      </c>
      <c r="B19" s="64" t="s">
        <v>109</v>
      </c>
      <c r="C19" s="39" t="s">
        <v>62</v>
      </c>
      <c r="D19" s="76"/>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8"/>
      <c r="IA19" s="22">
        <v>1.06</v>
      </c>
      <c r="IB19" s="22" t="s">
        <v>109</v>
      </c>
      <c r="IC19" s="22" t="s">
        <v>62</v>
      </c>
      <c r="IE19" s="23"/>
      <c r="IF19" s="23"/>
      <c r="IG19" s="23"/>
      <c r="IH19" s="23"/>
      <c r="II19" s="23"/>
    </row>
    <row r="20" spans="1:243" s="22" customFormat="1" ht="188.25" customHeight="1">
      <c r="A20" s="58">
        <v>1.07</v>
      </c>
      <c r="B20" s="64" t="s">
        <v>110</v>
      </c>
      <c r="C20" s="39" t="s">
        <v>63</v>
      </c>
      <c r="D20" s="65">
        <v>1</v>
      </c>
      <c r="E20" s="66" t="s">
        <v>146</v>
      </c>
      <c r="F20" s="67">
        <v>5600</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2"/>
      <c r="BA20" s="42">
        <f>total_amount_ba($B$2,$D$2,D20,F20,J20,K20,M20)</f>
        <v>5600</v>
      </c>
      <c r="BB20" s="53">
        <f>BA20+SUM(N20:AZ20)</f>
        <v>5600</v>
      </c>
      <c r="BC20" s="50" t="str">
        <f>SpellNumber(L20,BB20)</f>
        <v>INR  Five Thousand Six Hundred    Only</v>
      </c>
      <c r="IA20" s="22">
        <v>1.07</v>
      </c>
      <c r="IB20" s="59" t="s">
        <v>110</v>
      </c>
      <c r="IC20" s="22" t="s">
        <v>63</v>
      </c>
      <c r="ID20" s="22">
        <v>1</v>
      </c>
      <c r="IE20" s="23" t="s">
        <v>146</v>
      </c>
      <c r="IF20" s="23"/>
      <c r="IG20" s="23"/>
      <c r="IH20" s="23"/>
      <c r="II20" s="23"/>
    </row>
    <row r="21" spans="1:243" s="22" customFormat="1" ht="30.75" customHeight="1">
      <c r="A21" s="61">
        <v>1.08</v>
      </c>
      <c r="B21" s="64" t="s">
        <v>111</v>
      </c>
      <c r="C21" s="39" t="s">
        <v>57</v>
      </c>
      <c r="D21" s="65">
        <v>2</v>
      </c>
      <c r="E21" s="66" t="s">
        <v>37</v>
      </c>
      <c r="F21" s="67">
        <v>3834</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2"/>
      <c r="BA21" s="42">
        <f>total_amount_ba($B$2,$D$2,D21,F21,J21,K21,M21)</f>
        <v>7668</v>
      </c>
      <c r="BB21" s="53">
        <f>BA21+SUM(N21:AZ21)</f>
        <v>7668</v>
      </c>
      <c r="BC21" s="50" t="str">
        <f>SpellNumber(L21,BB21)</f>
        <v>INR  Seven Thousand Six Hundred &amp; Sixty Eight  Only</v>
      </c>
      <c r="IA21" s="22">
        <v>1.08</v>
      </c>
      <c r="IB21" s="22" t="s">
        <v>111</v>
      </c>
      <c r="IC21" s="22" t="s">
        <v>57</v>
      </c>
      <c r="ID21" s="22">
        <v>2</v>
      </c>
      <c r="IE21" s="23" t="s">
        <v>37</v>
      </c>
      <c r="IF21" s="23" t="s">
        <v>34</v>
      </c>
      <c r="IG21" s="23" t="s">
        <v>43</v>
      </c>
      <c r="IH21" s="23">
        <v>10</v>
      </c>
      <c r="II21" s="23" t="s">
        <v>37</v>
      </c>
    </row>
    <row r="22" spans="1:243" s="22" customFormat="1" ht="15.75">
      <c r="A22" s="58">
        <v>1.09</v>
      </c>
      <c r="B22" s="63" t="s">
        <v>112</v>
      </c>
      <c r="C22" s="39" t="s">
        <v>64</v>
      </c>
      <c r="D22" s="76"/>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8"/>
      <c r="IA22" s="22">
        <v>1.09</v>
      </c>
      <c r="IB22" s="22" t="s">
        <v>112</v>
      </c>
      <c r="IC22" s="22" t="s">
        <v>64</v>
      </c>
      <c r="IE22" s="23"/>
      <c r="IF22" s="23" t="s">
        <v>40</v>
      </c>
      <c r="IG22" s="23" t="s">
        <v>35</v>
      </c>
      <c r="IH22" s="23">
        <v>123.223</v>
      </c>
      <c r="II22" s="23" t="s">
        <v>37</v>
      </c>
    </row>
    <row r="23" spans="1:243" s="22" customFormat="1" ht="199.5">
      <c r="A23" s="58">
        <v>1.1</v>
      </c>
      <c r="B23" s="64" t="s">
        <v>113</v>
      </c>
      <c r="C23" s="39" t="s">
        <v>58</v>
      </c>
      <c r="D23" s="76"/>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8"/>
      <c r="IA23" s="22">
        <v>1.1</v>
      </c>
      <c r="IB23" s="22" t="s">
        <v>113</v>
      </c>
      <c r="IC23" s="22" t="s">
        <v>58</v>
      </c>
      <c r="IE23" s="23"/>
      <c r="IF23" s="23" t="s">
        <v>44</v>
      </c>
      <c r="IG23" s="23" t="s">
        <v>45</v>
      </c>
      <c r="IH23" s="23">
        <v>10</v>
      </c>
      <c r="II23" s="23" t="s">
        <v>37</v>
      </c>
    </row>
    <row r="24" spans="1:243" s="22" customFormat="1" ht="42.75">
      <c r="A24" s="61">
        <v>1.11</v>
      </c>
      <c r="B24" s="64" t="s">
        <v>114</v>
      </c>
      <c r="C24" s="39" t="s">
        <v>65</v>
      </c>
      <c r="D24" s="65">
        <v>30</v>
      </c>
      <c r="E24" s="66" t="s">
        <v>102</v>
      </c>
      <c r="F24" s="68">
        <v>350</v>
      </c>
      <c r="G24" s="40"/>
      <c r="H24" s="24"/>
      <c r="I24" s="47" t="s">
        <v>38</v>
      </c>
      <c r="J24" s="48">
        <f aca="true" t="shared" si="0" ref="J24:J57">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2"/>
      <c r="BA24" s="42">
        <f>total_amount_ba($B$2,$D$2,D24,F24,J24,K24,M24)</f>
        <v>10500</v>
      </c>
      <c r="BB24" s="53">
        <f aca="true" t="shared" si="1" ref="BB24:BB57">BA24+SUM(N24:AZ24)</f>
        <v>10500</v>
      </c>
      <c r="BC24" s="50" t="str">
        <f aca="true" t="shared" si="2" ref="BC24:BC57">SpellNumber(L24,BB24)</f>
        <v>INR  Ten Thousand Five Hundred    Only</v>
      </c>
      <c r="IA24" s="22">
        <v>1.11</v>
      </c>
      <c r="IB24" s="22" t="s">
        <v>114</v>
      </c>
      <c r="IC24" s="22" t="s">
        <v>65</v>
      </c>
      <c r="ID24" s="22">
        <v>30</v>
      </c>
      <c r="IE24" s="23" t="s">
        <v>102</v>
      </c>
      <c r="IF24" s="23"/>
      <c r="IG24" s="23"/>
      <c r="IH24" s="23"/>
      <c r="II24" s="23"/>
    </row>
    <row r="25" spans="1:243" s="22" customFormat="1" ht="42.75">
      <c r="A25" s="58">
        <v>1.12</v>
      </c>
      <c r="B25" s="64" t="s">
        <v>115</v>
      </c>
      <c r="C25" s="39" t="s">
        <v>66</v>
      </c>
      <c r="D25" s="65">
        <v>30</v>
      </c>
      <c r="E25" s="66" t="s">
        <v>102</v>
      </c>
      <c r="F25" s="67">
        <v>960</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2"/>
      <c r="BA25" s="42">
        <f>total_amount_ba($B$2,$D$2,D25,F25,J25,K25,M25)</f>
        <v>28800</v>
      </c>
      <c r="BB25" s="53">
        <f t="shared" si="1"/>
        <v>28800</v>
      </c>
      <c r="BC25" s="50" t="str">
        <f t="shared" si="2"/>
        <v>INR  Twenty Eight Thousand Eight Hundred    Only</v>
      </c>
      <c r="IA25" s="22">
        <v>1.12</v>
      </c>
      <c r="IB25" s="22" t="s">
        <v>115</v>
      </c>
      <c r="IC25" s="22" t="s">
        <v>66</v>
      </c>
      <c r="ID25" s="22">
        <v>30</v>
      </c>
      <c r="IE25" s="23" t="s">
        <v>102</v>
      </c>
      <c r="IF25" s="23"/>
      <c r="IG25" s="23"/>
      <c r="IH25" s="23"/>
      <c r="II25" s="23"/>
    </row>
    <row r="26" spans="1:243" s="22" customFormat="1" ht="42.75">
      <c r="A26" s="58">
        <v>1.13</v>
      </c>
      <c r="B26" s="64" t="s">
        <v>116</v>
      </c>
      <c r="C26" s="39" t="s">
        <v>67</v>
      </c>
      <c r="D26" s="65">
        <v>15</v>
      </c>
      <c r="E26" s="66" t="s">
        <v>102</v>
      </c>
      <c r="F26" s="68">
        <v>450</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2"/>
      <c r="BA26" s="42">
        <f>total_amount_ba($B$2,$D$2,D26,F26,J26,K26,M26)</f>
        <v>6750</v>
      </c>
      <c r="BB26" s="53">
        <f t="shared" si="1"/>
        <v>6750</v>
      </c>
      <c r="BC26" s="50" t="str">
        <f t="shared" si="2"/>
        <v>INR  Six Thousand Seven Hundred &amp; Fifty  Only</v>
      </c>
      <c r="IA26" s="22">
        <v>1.13</v>
      </c>
      <c r="IB26" s="22" t="s">
        <v>116</v>
      </c>
      <c r="IC26" s="22" t="s">
        <v>67</v>
      </c>
      <c r="ID26" s="22">
        <v>15</v>
      </c>
      <c r="IE26" s="23" t="s">
        <v>102</v>
      </c>
      <c r="IF26" s="23"/>
      <c r="IG26" s="23"/>
      <c r="IH26" s="23"/>
      <c r="II26" s="23"/>
    </row>
    <row r="27" spans="1:243" s="22" customFormat="1" ht="42.75">
      <c r="A27" s="61">
        <v>1.14</v>
      </c>
      <c r="B27" s="64" t="s">
        <v>117</v>
      </c>
      <c r="C27" s="39" t="s">
        <v>68</v>
      </c>
      <c r="D27" s="65">
        <v>15</v>
      </c>
      <c r="E27" s="66" t="s">
        <v>102</v>
      </c>
      <c r="F27" s="67">
        <v>1645</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2"/>
      <c r="BA27" s="42">
        <f>total_amount_ba($B$2,$D$2,D27,F27,J27,K27,M27)</f>
        <v>24675</v>
      </c>
      <c r="BB27" s="53">
        <f t="shared" si="1"/>
        <v>24675</v>
      </c>
      <c r="BC27" s="50" t="str">
        <f t="shared" si="2"/>
        <v>INR  Twenty Four Thousand Six Hundred &amp; Seventy Five  Only</v>
      </c>
      <c r="IA27" s="22">
        <v>1.14</v>
      </c>
      <c r="IB27" s="22" t="s">
        <v>117</v>
      </c>
      <c r="IC27" s="22" t="s">
        <v>68</v>
      </c>
      <c r="ID27" s="22">
        <v>15</v>
      </c>
      <c r="IE27" s="23" t="s">
        <v>102</v>
      </c>
      <c r="IF27" s="23"/>
      <c r="IG27" s="23"/>
      <c r="IH27" s="23"/>
      <c r="II27" s="23"/>
    </row>
    <row r="28" spans="1:243" s="22" customFormat="1" ht="85.5">
      <c r="A28" s="58">
        <v>1.15</v>
      </c>
      <c r="B28" s="64" t="s">
        <v>118</v>
      </c>
      <c r="C28" s="39" t="s">
        <v>69</v>
      </c>
      <c r="D28" s="76"/>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8"/>
      <c r="IA28" s="22">
        <v>1.15</v>
      </c>
      <c r="IB28" s="22" t="s">
        <v>118</v>
      </c>
      <c r="IC28" s="22" t="s">
        <v>69</v>
      </c>
      <c r="IE28" s="23"/>
      <c r="IF28" s="23"/>
      <c r="IG28" s="23"/>
      <c r="IH28" s="23"/>
      <c r="II28" s="23"/>
    </row>
    <row r="29" spans="1:243" s="22" customFormat="1" ht="28.5">
      <c r="A29" s="58">
        <v>1.16</v>
      </c>
      <c r="B29" s="64" t="s">
        <v>119</v>
      </c>
      <c r="C29" s="39" t="s">
        <v>70</v>
      </c>
      <c r="D29" s="65">
        <v>15</v>
      </c>
      <c r="E29" s="66" t="s">
        <v>102</v>
      </c>
      <c r="F29" s="68">
        <v>199</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2"/>
      <c r="BA29" s="42">
        <f>total_amount_ba($B$2,$D$2,D29,F29,J29,K29,M29)</f>
        <v>2985</v>
      </c>
      <c r="BB29" s="53">
        <f t="shared" si="1"/>
        <v>2985</v>
      </c>
      <c r="BC29" s="50" t="str">
        <f t="shared" si="2"/>
        <v>INR  Two Thousand Nine Hundred &amp; Eighty Five  Only</v>
      </c>
      <c r="IA29" s="22">
        <v>1.16</v>
      </c>
      <c r="IB29" s="22" t="s">
        <v>119</v>
      </c>
      <c r="IC29" s="22" t="s">
        <v>70</v>
      </c>
      <c r="ID29" s="22">
        <v>15</v>
      </c>
      <c r="IE29" s="23" t="s">
        <v>102</v>
      </c>
      <c r="IF29" s="23"/>
      <c r="IG29" s="23"/>
      <c r="IH29" s="23"/>
      <c r="II29" s="23"/>
    </row>
    <row r="30" spans="1:243" s="22" customFormat="1" ht="28.5">
      <c r="A30" s="61">
        <v>1.17</v>
      </c>
      <c r="B30" s="64" t="s">
        <v>120</v>
      </c>
      <c r="C30" s="39" t="s">
        <v>71</v>
      </c>
      <c r="D30" s="65">
        <v>20</v>
      </c>
      <c r="E30" s="66" t="s">
        <v>102</v>
      </c>
      <c r="F30" s="68">
        <v>157</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2"/>
      <c r="BA30" s="42">
        <f>total_amount_ba($B$2,$D$2,D30,F30,J30,K30,M30)</f>
        <v>3140</v>
      </c>
      <c r="BB30" s="53">
        <f t="shared" si="1"/>
        <v>3140</v>
      </c>
      <c r="BC30" s="50" t="str">
        <f t="shared" si="2"/>
        <v>INR  Three Thousand One Hundred &amp; Forty  Only</v>
      </c>
      <c r="IA30" s="22">
        <v>1.17</v>
      </c>
      <c r="IB30" s="22" t="s">
        <v>120</v>
      </c>
      <c r="IC30" s="22" t="s">
        <v>71</v>
      </c>
      <c r="ID30" s="22">
        <v>20</v>
      </c>
      <c r="IE30" s="23" t="s">
        <v>102</v>
      </c>
      <c r="IF30" s="23"/>
      <c r="IG30" s="23"/>
      <c r="IH30" s="23"/>
      <c r="II30" s="23"/>
    </row>
    <row r="31" spans="1:243" s="22" customFormat="1" ht="15.75">
      <c r="A31" s="58">
        <v>1.18</v>
      </c>
      <c r="B31" s="63" t="s">
        <v>121</v>
      </c>
      <c r="C31" s="39" t="s">
        <v>59</v>
      </c>
      <c r="D31" s="76"/>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8"/>
      <c r="IA31" s="22">
        <v>1.18</v>
      </c>
      <c r="IB31" s="22" t="s">
        <v>121</v>
      </c>
      <c r="IC31" s="22" t="s">
        <v>59</v>
      </c>
      <c r="IE31" s="23"/>
      <c r="IF31" s="23"/>
      <c r="IG31" s="23"/>
      <c r="IH31" s="23"/>
      <c r="II31" s="23"/>
    </row>
    <row r="32" spans="1:243" s="22" customFormat="1" ht="114">
      <c r="A32" s="58">
        <v>1.19</v>
      </c>
      <c r="B32" s="64" t="s">
        <v>122</v>
      </c>
      <c r="C32" s="39" t="s">
        <v>73</v>
      </c>
      <c r="D32" s="65">
        <v>2</v>
      </c>
      <c r="E32" s="66" t="s">
        <v>147</v>
      </c>
      <c r="F32" s="67">
        <v>2343</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2"/>
      <c r="BA32" s="42">
        <f>total_amount_ba($B$2,$D$2,D32,F32,J32,K32,M32)</f>
        <v>4686</v>
      </c>
      <c r="BB32" s="53">
        <f t="shared" si="1"/>
        <v>4686</v>
      </c>
      <c r="BC32" s="50" t="str">
        <f t="shared" si="2"/>
        <v>INR  Four Thousand Six Hundred &amp; Eighty Six  Only</v>
      </c>
      <c r="IA32" s="22">
        <v>1.19</v>
      </c>
      <c r="IB32" s="22" t="s">
        <v>122</v>
      </c>
      <c r="IC32" s="22" t="s">
        <v>73</v>
      </c>
      <c r="ID32" s="22">
        <v>2</v>
      </c>
      <c r="IE32" s="23" t="s">
        <v>147</v>
      </c>
      <c r="IF32" s="23"/>
      <c r="IG32" s="23"/>
      <c r="IH32" s="23"/>
      <c r="II32" s="23"/>
    </row>
    <row r="33" spans="1:243" s="22" customFormat="1" ht="15.75">
      <c r="A33" s="61">
        <v>1.2</v>
      </c>
      <c r="B33" s="63" t="s">
        <v>123</v>
      </c>
      <c r="C33" s="39" t="s">
        <v>74</v>
      </c>
      <c r="D33" s="7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8"/>
      <c r="IA33" s="22">
        <v>1.2</v>
      </c>
      <c r="IB33" s="22" t="s">
        <v>123</v>
      </c>
      <c r="IC33" s="22" t="s">
        <v>74</v>
      </c>
      <c r="IE33" s="23"/>
      <c r="IF33" s="23"/>
      <c r="IG33" s="23"/>
      <c r="IH33" s="23"/>
      <c r="II33" s="23"/>
    </row>
    <row r="34" spans="1:243" s="22" customFormat="1" ht="128.25">
      <c r="A34" s="58">
        <v>1.21</v>
      </c>
      <c r="B34" s="64" t="s">
        <v>124</v>
      </c>
      <c r="C34" s="39" t="s">
        <v>75</v>
      </c>
      <c r="D34" s="76"/>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8"/>
      <c r="IA34" s="22">
        <v>1.21</v>
      </c>
      <c r="IB34" s="22" t="s">
        <v>124</v>
      </c>
      <c r="IC34" s="22" t="s">
        <v>75</v>
      </c>
      <c r="IE34" s="23"/>
      <c r="IF34" s="23"/>
      <c r="IG34" s="23"/>
      <c r="IH34" s="23"/>
      <c r="II34" s="23"/>
    </row>
    <row r="35" spans="1:243" s="22" customFormat="1" ht="42.75">
      <c r="A35" s="58">
        <v>1.22</v>
      </c>
      <c r="B35" s="64" t="s">
        <v>125</v>
      </c>
      <c r="C35" s="39" t="s">
        <v>76</v>
      </c>
      <c r="D35" s="65">
        <v>40</v>
      </c>
      <c r="E35" s="66" t="s">
        <v>147</v>
      </c>
      <c r="F35" s="67">
        <f>1058/1.12</f>
        <v>944.64</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2"/>
      <c r="BA35" s="42">
        <f>total_amount_ba($B$2,$D$2,D35,F35,J35,K35,M35)</f>
        <v>37785.6</v>
      </c>
      <c r="BB35" s="53">
        <f t="shared" si="1"/>
        <v>37785.6</v>
      </c>
      <c r="BC35" s="50" t="str">
        <f t="shared" si="2"/>
        <v>INR  Thirty Seven Thousand Seven Hundred &amp; Eighty Five  and Paise Sixty Only</v>
      </c>
      <c r="IA35" s="22">
        <v>1.22</v>
      </c>
      <c r="IB35" s="22" t="s">
        <v>125</v>
      </c>
      <c r="IC35" s="22" t="s">
        <v>76</v>
      </c>
      <c r="ID35" s="22">
        <v>40</v>
      </c>
      <c r="IE35" s="23" t="s">
        <v>147</v>
      </c>
      <c r="IF35" s="23"/>
      <c r="IG35" s="23"/>
      <c r="IH35" s="23"/>
      <c r="II35" s="23"/>
    </row>
    <row r="36" spans="1:243" s="22" customFormat="1" ht="28.5">
      <c r="A36" s="61">
        <v>1.23</v>
      </c>
      <c r="B36" s="64" t="s">
        <v>126</v>
      </c>
      <c r="C36" s="39" t="s">
        <v>77</v>
      </c>
      <c r="D36" s="65">
        <v>30</v>
      </c>
      <c r="E36" s="66" t="s">
        <v>147</v>
      </c>
      <c r="F36" s="67">
        <v>1070</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2"/>
      <c r="BA36" s="42">
        <f>total_amount_ba($B$2,$D$2,D36,F36,J36,K36,M36)</f>
        <v>32100</v>
      </c>
      <c r="BB36" s="53">
        <f t="shared" si="1"/>
        <v>32100</v>
      </c>
      <c r="BC36" s="50" t="str">
        <f t="shared" si="2"/>
        <v>INR  Thirty Two Thousand One Hundred    Only</v>
      </c>
      <c r="IA36" s="22">
        <v>1.23</v>
      </c>
      <c r="IB36" s="22" t="s">
        <v>126</v>
      </c>
      <c r="IC36" s="22" t="s">
        <v>77</v>
      </c>
      <c r="ID36" s="22">
        <v>30</v>
      </c>
      <c r="IE36" s="23" t="s">
        <v>147</v>
      </c>
      <c r="IF36" s="23"/>
      <c r="IG36" s="23"/>
      <c r="IH36" s="23"/>
      <c r="II36" s="23"/>
    </row>
    <row r="37" spans="1:243" s="22" customFormat="1" ht="71.25">
      <c r="A37" s="58">
        <v>1.24</v>
      </c>
      <c r="B37" s="64" t="s">
        <v>127</v>
      </c>
      <c r="C37" s="39" t="s">
        <v>78</v>
      </c>
      <c r="D37" s="65">
        <v>1.5</v>
      </c>
      <c r="E37" s="66" t="s">
        <v>147</v>
      </c>
      <c r="F37" s="67">
        <f>7046/1.12</f>
        <v>6291.07</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2"/>
      <c r="BA37" s="42">
        <f>total_amount_ba($B$2,$D$2,D37,F37,J37,K37,M37)</f>
        <v>9436.61</v>
      </c>
      <c r="BB37" s="53">
        <f t="shared" si="1"/>
        <v>9436.61</v>
      </c>
      <c r="BC37" s="50" t="str">
        <f t="shared" si="2"/>
        <v>INR  Nine Thousand Four Hundred &amp; Thirty Six  and Paise Sixty One Only</v>
      </c>
      <c r="IA37" s="22">
        <v>1.24</v>
      </c>
      <c r="IB37" s="22" t="s">
        <v>148</v>
      </c>
      <c r="IC37" s="22" t="s">
        <v>78</v>
      </c>
      <c r="ID37" s="22">
        <v>1.5</v>
      </c>
      <c r="IE37" s="23" t="s">
        <v>147</v>
      </c>
      <c r="IF37" s="23"/>
      <c r="IG37" s="23"/>
      <c r="IH37" s="23"/>
      <c r="II37" s="23"/>
    </row>
    <row r="38" spans="1:243" s="22" customFormat="1" ht="42.75">
      <c r="A38" s="58">
        <v>1.25</v>
      </c>
      <c r="B38" s="64" t="s">
        <v>128</v>
      </c>
      <c r="C38" s="39" t="s">
        <v>79</v>
      </c>
      <c r="D38" s="65">
        <v>2</v>
      </c>
      <c r="E38" s="66" t="s">
        <v>147</v>
      </c>
      <c r="F38" s="67">
        <v>8129.46</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2"/>
      <c r="BA38" s="42">
        <f>total_amount_ba($B$2,$D$2,D38,F38,J38,K38,M38)</f>
        <v>16258.92</v>
      </c>
      <c r="BB38" s="53">
        <f t="shared" si="1"/>
        <v>16258.92</v>
      </c>
      <c r="BC38" s="50" t="str">
        <f t="shared" si="2"/>
        <v>INR  Sixteen Thousand Two Hundred &amp; Fifty Eight  and Paise Ninety Two Only</v>
      </c>
      <c r="IA38" s="22">
        <v>1.25</v>
      </c>
      <c r="IB38" s="22" t="s">
        <v>128</v>
      </c>
      <c r="IC38" s="22" t="s">
        <v>79</v>
      </c>
      <c r="ID38" s="22">
        <v>2</v>
      </c>
      <c r="IE38" s="23" t="s">
        <v>147</v>
      </c>
      <c r="IF38" s="23"/>
      <c r="IG38" s="23"/>
      <c r="IH38" s="23"/>
      <c r="II38" s="23"/>
    </row>
    <row r="39" spans="1:243" s="22" customFormat="1" ht="33.75" customHeight="1">
      <c r="A39" s="61">
        <v>1.26</v>
      </c>
      <c r="B39" s="63" t="s">
        <v>129</v>
      </c>
      <c r="C39" s="39" t="s">
        <v>80</v>
      </c>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8"/>
      <c r="IA39" s="22">
        <v>1.26</v>
      </c>
      <c r="IB39" s="22" t="s">
        <v>129</v>
      </c>
      <c r="IC39" s="22" t="s">
        <v>80</v>
      </c>
      <c r="IE39" s="23"/>
      <c r="IF39" s="23"/>
      <c r="IG39" s="23"/>
      <c r="IH39" s="23"/>
      <c r="II39" s="23"/>
    </row>
    <row r="40" spans="1:243" s="22" customFormat="1" ht="71.25">
      <c r="A40" s="58">
        <v>1.27</v>
      </c>
      <c r="B40" s="64" t="s">
        <v>130</v>
      </c>
      <c r="C40" s="39" t="s">
        <v>81</v>
      </c>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8"/>
      <c r="IA40" s="22">
        <v>1.27</v>
      </c>
      <c r="IB40" s="22" t="s">
        <v>130</v>
      </c>
      <c r="IC40" s="22" t="s">
        <v>81</v>
      </c>
      <c r="IE40" s="23"/>
      <c r="IF40" s="23"/>
      <c r="IG40" s="23"/>
      <c r="IH40" s="23"/>
      <c r="II40" s="23"/>
    </row>
    <row r="41" spans="1:243" s="22" customFormat="1" ht="28.5">
      <c r="A41" s="58">
        <v>1.28</v>
      </c>
      <c r="B41" s="64" t="s">
        <v>131</v>
      </c>
      <c r="C41" s="39" t="s">
        <v>82</v>
      </c>
      <c r="D41" s="65">
        <v>20</v>
      </c>
      <c r="E41" s="66" t="s">
        <v>147</v>
      </c>
      <c r="F41" s="67">
        <v>1544</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2"/>
      <c r="BA41" s="42">
        <f>total_amount_ba($B$2,$D$2,D41,F41,J41,K41,M41)</f>
        <v>30880</v>
      </c>
      <c r="BB41" s="53">
        <f t="shared" si="1"/>
        <v>30880</v>
      </c>
      <c r="BC41" s="50" t="str">
        <f t="shared" si="2"/>
        <v>INR  Thirty Thousand Eight Hundred &amp; Eighty  Only</v>
      </c>
      <c r="IA41" s="22">
        <v>1.28</v>
      </c>
      <c r="IB41" s="22" t="s">
        <v>131</v>
      </c>
      <c r="IC41" s="22" t="s">
        <v>82</v>
      </c>
      <c r="ID41" s="22">
        <v>20</v>
      </c>
      <c r="IE41" s="23" t="s">
        <v>147</v>
      </c>
      <c r="IF41" s="23"/>
      <c r="IG41" s="23"/>
      <c r="IH41" s="23"/>
      <c r="II41" s="23"/>
    </row>
    <row r="42" spans="1:243" s="22" customFormat="1" ht="142.5">
      <c r="A42" s="61">
        <v>1.29</v>
      </c>
      <c r="B42" s="64" t="s">
        <v>132</v>
      </c>
      <c r="C42" s="39" t="s">
        <v>83</v>
      </c>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8"/>
      <c r="IA42" s="22">
        <v>1.29</v>
      </c>
      <c r="IB42" s="22" t="s">
        <v>132</v>
      </c>
      <c r="IC42" s="22" t="s">
        <v>83</v>
      </c>
      <c r="IE42" s="23"/>
      <c r="IF42" s="23"/>
      <c r="IG42" s="23"/>
      <c r="IH42" s="23"/>
      <c r="II42" s="23"/>
    </row>
    <row r="43" spans="1:243" s="22" customFormat="1" ht="28.5">
      <c r="A43" s="58">
        <v>1.3</v>
      </c>
      <c r="B43" s="64" t="s">
        <v>133</v>
      </c>
      <c r="C43" s="39" t="s">
        <v>84</v>
      </c>
      <c r="D43" s="65">
        <v>70</v>
      </c>
      <c r="E43" s="66" t="s">
        <v>147</v>
      </c>
      <c r="F43" s="67">
        <v>851</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2"/>
      <c r="BA43" s="42">
        <f>total_amount_ba($B$2,$D$2,D43,F43,J43,K43,M43)</f>
        <v>59570</v>
      </c>
      <c r="BB43" s="53">
        <f t="shared" si="1"/>
        <v>59570</v>
      </c>
      <c r="BC43" s="50" t="str">
        <f t="shared" si="2"/>
        <v>INR  Fifty Nine Thousand Five Hundred &amp; Seventy  Only</v>
      </c>
      <c r="IA43" s="22">
        <v>1.3</v>
      </c>
      <c r="IB43" s="22" t="s">
        <v>133</v>
      </c>
      <c r="IC43" s="22" t="s">
        <v>84</v>
      </c>
      <c r="ID43" s="22">
        <v>70</v>
      </c>
      <c r="IE43" s="23" t="s">
        <v>147</v>
      </c>
      <c r="IF43" s="23"/>
      <c r="IG43" s="23"/>
      <c r="IH43" s="23"/>
      <c r="II43" s="23"/>
    </row>
    <row r="44" spans="1:243" s="22" customFormat="1" ht="15.75">
      <c r="A44" s="58">
        <v>1.31</v>
      </c>
      <c r="B44" s="63" t="s">
        <v>134</v>
      </c>
      <c r="C44" s="39" t="s">
        <v>85</v>
      </c>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8"/>
      <c r="IA44" s="22">
        <v>1.31</v>
      </c>
      <c r="IB44" s="22" t="s">
        <v>134</v>
      </c>
      <c r="IC44" s="22" t="s">
        <v>85</v>
      </c>
      <c r="IE44" s="23"/>
      <c r="IF44" s="23"/>
      <c r="IG44" s="23"/>
      <c r="IH44" s="23"/>
      <c r="II44" s="23"/>
    </row>
    <row r="45" spans="1:243" s="22" customFormat="1" ht="15.75">
      <c r="A45" s="61">
        <v>1.32</v>
      </c>
      <c r="B45" s="63" t="s">
        <v>135</v>
      </c>
      <c r="C45" s="39" t="s">
        <v>86</v>
      </c>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8"/>
      <c r="IA45" s="22">
        <v>1.32</v>
      </c>
      <c r="IB45" s="22" t="s">
        <v>135</v>
      </c>
      <c r="IC45" s="22" t="s">
        <v>86</v>
      </c>
      <c r="IE45" s="23"/>
      <c r="IF45" s="23"/>
      <c r="IG45" s="23"/>
      <c r="IH45" s="23"/>
      <c r="II45" s="23"/>
    </row>
    <row r="46" spans="1:243" s="22" customFormat="1" ht="242.25">
      <c r="A46" s="58">
        <v>1.33</v>
      </c>
      <c r="B46" s="64" t="s">
        <v>136</v>
      </c>
      <c r="C46" s="39" t="s">
        <v>87</v>
      </c>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8"/>
      <c r="IA46" s="22">
        <v>1.33</v>
      </c>
      <c r="IB46" s="22" t="s">
        <v>136</v>
      </c>
      <c r="IC46" s="22" t="s">
        <v>87</v>
      </c>
      <c r="IE46" s="23"/>
      <c r="IF46" s="23"/>
      <c r="IG46" s="23"/>
      <c r="IH46" s="23"/>
      <c r="II46" s="23"/>
    </row>
    <row r="47" spans="1:243" s="22" customFormat="1" ht="28.5">
      <c r="A47" s="58">
        <v>1.34</v>
      </c>
      <c r="B47" s="64" t="s">
        <v>137</v>
      </c>
      <c r="C47" s="39" t="s">
        <v>88</v>
      </c>
      <c r="D47" s="65">
        <v>10</v>
      </c>
      <c r="E47" s="66" t="s">
        <v>102</v>
      </c>
      <c r="F47" s="67">
        <v>1660</v>
      </c>
      <c r="G47" s="40"/>
      <c r="H47" s="24"/>
      <c r="I47" s="47" t="s">
        <v>38</v>
      </c>
      <c r="J47" s="48">
        <f t="shared" si="0"/>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2"/>
      <c r="BA47" s="42">
        <f>total_amount_ba($B$2,$D$2,D47,F47,J47,K47,M47)</f>
        <v>16600</v>
      </c>
      <c r="BB47" s="53">
        <f t="shared" si="1"/>
        <v>16600</v>
      </c>
      <c r="BC47" s="50" t="str">
        <f t="shared" si="2"/>
        <v>INR  Sixteen Thousand Six Hundred    Only</v>
      </c>
      <c r="IA47" s="22">
        <v>1.34</v>
      </c>
      <c r="IB47" s="22" t="s">
        <v>137</v>
      </c>
      <c r="IC47" s="22" t="s">
        <v>88</v>
      </c>
      <c r="ID47" s="22">
        <v>10</v>
      </c>
      <c r="IE47" s="23" t="s">
        <v>102</v>
      </c>
      <c r="IF47" s="23"/>
      <c r="IG47" s="23"/>
      <c r="IH47" s="23"/>
      <c r="II47" s="23"/>
    </row>
    <row r="48" spans="1:243" s="22" customFormat="1" ht="28.5">
      <c r="A48" s="61">
        <v>1.35</v>
      </c>
      <c r="B48" s="64" t="s">
        <v>138</v>
      </c>
      <c r="C48" s="39" t="s">
        <v>89</v>
      </c>
      <c r="D48" s="65">
        <v>72</v>
      </c>
      <c r="E48" s="66" t="s">
        <v>102</v>
      </c>
      <c r="F48" s="68">
        <v>46</v>
      </c>
      <c r="G48" s="40"/>
      <c r="H48" s="24"/>
      <c r="I48" s="47" t="s">
        <v>38</v>
      </c>
      <c r="J48" s="48">
        <f t="shared" si="0"/>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2"/>
      <c r="BA48" s="42">
        <f>total_amount_ba($B$2,$D$2,D48,F48,J48,K48,M48)</f>
        <v>3312</v>
      </c>
      <c r="BB48" s="53">
        <f t="shared" si="1"/>
        <v>3312</v>
      </c>
      <c r="BC48" s="50" t="str">
        <f t="shared" si="2"/>
        <v>INR  Three Thousand Three Hundred &amp; Twelve  Only</v>
      </c>
      <c r="IA48" s="22">
        <v>1.35</v>
      </c>
      <c r="IB48" s="22" t="s">
        <v>138</v>
      </c>
      <c r="IC48" s="22" t="s">
        <v>89</v>
      </c>
      <c r="ID48" s="22">
        <v>72</v>
      </c>
      <c r="IE48" s="23" t="s">
        <v>102</v>
      </c>
      <c r="IF48" s="23"/>
      <c r="IG48" s="23"/>
      <c r="IH48" s="23"/>
      <c r="II48" s="23"/>
    </row>
    <row r="49" spans="1:243" s="22" customFormat="1" ht="15.75">
      <c r="A49" s="58">
        <v>1.36</v>
      </c>
      <c r="B49" s="63" t="s">
        <v>139</v>
      </c>
      <c r="C49" s="39" t="s">
        <v>90</v>
      </c>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8"/>
      <c r="IA49" s="22">
        <v>1.36</v>
      </c>
      <c r="IB49" s="22" t="s">
        <v>139</v>
      </c>
      <c r="IC49" s="22" t="s">
        <v>90</v>
      </c>
      <c r="IE49" s="23"/>
      <c r="IF49" s="23"/>
      <c r="IG49" s="23"/>
      <c r="IH49" s="23"/>
      <c r="II49" s="23"/>
    </row>
    <row r="50" spans="1:243" s="22" customFormat="1" ht="85.5">
      <c r="A50" s="58">
        <v>1.37</v>
      </c>
      <c r="B50" s="64" t="s">
        <v>140</v>
      </c>
      <c r="C50" s="39" t="s">
        <v>91</v>
      </c>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8"/>
      <c r="IA50" s="22">
        <v>1.37</v>
      </c>
      <c r="IB50" s="22" t="s">
        <v>140</v>
      </c>
      <c r="IC50" s="22" t="s">
        <v>91</v>
      </c>
      <c r="IE50" s="23"/>
      <c r="IF50" s="23"/>
      <c r="IG50" s="23"/>
      <c r="IH50" s="23"/>
      <c r="II50" s="23"/>
    </row>
    <row r="51" spans="1:243" s="22" customFormat="1" ht="28.5">
      <c r="A51" s="61">
        <v>1.38</v>
      </c>
      <c r="B51" s="64" t="s">
        <v>141</v>
      </c>
      <c r="C51" s="39" t="s">
        <v>92</v>
      </c>
      <c r="D51" s="65">
        <v>75</v>
      </c>
      <c r="E51" s="66" t="s">
        <v>102</v>
      </c>
      <c r="F51" s="68">
        <v>252</v>
      </c>
      <c r="G51" s="40"/>
      <c r="H51" s="24"/>
      <c r="I51" s="47" t="s">
        <v>38</v>
      </c>
      <c r="J51" s="48">
        <f t="shared" si="0"/>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2"/>
      <c r="BA51" s="42">
        <f>total_amount_ba($B$2,$D$2,D51,F51,J51,K51,M51)</f>
        <v>18900</v>
      </c>
      <c r="BB51" s="53">
        <f t="shared" si="1"/>
        <v>18900</v>
      </c>
      <c r="BC51" s="50" t="str">
        <f t="shared" si="2"/>
        <v>INR  Eighteen Thousand Nine Hundred    Only</v>
      </c>
      <c r="IA51" s="22">
        <v>1.38</v>
      </c>
      <c r="IB51" s="22" t="s">
        <v>141</v>
      </c>
      <c r="IC51" s="22" t="s">
        <v>92</v>
      </c>
      <c r="ID51" s="22">
        <v>75</v>
      </c>
      <c r="IE51" s="23" t="s">
        <v>102</v>
      </c>
      <c r="IF51" s="23"/>
      <c r="IG51" s="23"/>
      <c r="IH51" s="23"/>
      <c r="II51" s="23"/>
    </row>
    <row r="52" spans="1:243" s="22" customFormat="1" ht="114">
      <c r="A52" s="58">
        <v>1.39</v>
      </c>
      <c r="B52" s="64" t="s">
        <v>142</v>
      </c>
      <c r="C52" s="39" t="s">
        <v>93</v>
      </c>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8"/>
      <c r="IA52" s="22">
        <v>1.39</v>
      </c>
      <c r="IB52" s="22" t="s">
        <v>142</v>
      </c>
      <c r="IC52" s="22" t="s">
        <v>93</v>
      </c>
      <c r="IE52" s="23"/>
      <c r="IF52" s="23"/>
      <c r="IG52" s="23"/>
      <c r="IH52" s="23"/>
      <c r="II52" s="23"/>
    </row>
    <row r="53" spans="1:243" s="22" customFormat="1" ht="42.75">
      <c r="A53" s="58">
        <v>1.4</v>
      </c>
      <c r="B53" s="64" t="s">
        <v>143</v>
      </c>
      <c r="C53" s="39" t="s">
        <v>94</v>
      </c>
      <c r="D53" s="65">
        <v>15</v>
      </c>
      <c r="E53" s="66" t="s">
        <v>102</v>
      </c>
      <c r="F53" s="68">
        <v>693.75</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2"/>
      <c r="BA53" s="42">
        <f>total_amount_ba($B$2,$D$2,D53,F53,J53,K53,M53)</f>
        <v>10406.25</v>
      </c>
      <c r="BB53" s="53">
        <f t="shared" si="1"/>
        <v>10406.25</v>
      </c>
      <c r="BC53" s="50" t="str">
        <f t="shared" si="2"/>
        <v>INR  Ten Thousand Four Hundred &amp; Six  and Paise Twenty Five Only</v>
      </c>
      <c r="IA53" s="22">
        <v>1.4</v>
      </c>
      <c r="IB53" s="22" t="s">
        <v>143</v>
      </c>
      <c r="IC53" s="22" t="s">
        <v>94</v>
      </c>
      <c r="ID53" s="22">
        <v>15</v>
      </c>
      <c r="IE53" s="23" t="s">
        <v>102</v>
      </c>
      <c r="IF53" s="23"/>
      <c r="IG53" s="23"/>
      <c r="IH53" s="23"/>
      <c r="II53" s="23"/>
    </row>
    <row r="54" spans="1:243" s="22" customFormat="1" ht="42.75" customHeight="1">
      <c r="A54" s="61">
        <v>1.41</v>
      </c>
      <c r="B54" s="69" t="s">
        <v>99</v>
      </c>
      <c r="C54" s="39" t="s">
        <v>95</v>
      </c>
      <c r="D54" s="76"/>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8"/>
      <c r="IA54" s="22">
        <v>1.41</v>
      </c>
      <c r="IB54" s="22" t="s">
        <v>99</v>
      </c>
      <c r="IC54" s="22" t="s">
        <v>95</v>
      </c>
      <c r="IE54" s="23"/>
      <c r="IF54" s="23"/>
      <c r="IG54" s="23"/>
      <c r="IH54" s="23"/>
      <c r="II54" s="23"/>
    </row>
    <row r="55" spans="1:243" s="22" customFormat="1" ht="41.25" customHeight="1">
      <c r="A55" s="58">
        <v>1.42</v>
      </c>
      <c r="B55" s="70" t="s">
        <v>100</v>
      </c>
      <c r="C55" s="39" t="s">
        <v>96</v>
      </c>
      <c r="D55" s="76"/>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8"/>
      <c r="IA55" s="22">
        <v>1.42</v>
      </c>
      <c r="IB55" s="22" t="s">
        <v>100</v>
      </c>
      <c r="IC55" s="22" t="s">
        <v>96</v>
      </c>
      <c r="IE55" s="23"/>
      <c r="IF55" s="23"/>
      <c r="IG55" s="23"/>
      <c r="IH55" s="23"/>
      <c r="II55" s="23"/>
    </row>
    <row r="56" spans="1:243" s="22" customFormat="1" ht="150">
      <c r="A56" s="58">
        <v>1.43</v>
      </c>
      <c r="B56" s="71" t="s">
        <v>144</v>
      </c>
      <c r="C56" s="39" t="s">
        <v>97</v>
      </c>
      <c r="D56" s="76"/>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8"/>
      <c r="IA56" s="22">
        <v>1.43</v>
      </c>
      <c r="IB56" s="22" t="s">
        <v>144</v>
      </c>
      <c r="IC56" s="22" t="s">
        <v>97</v>
      </c>
      <c r="IE56" s="23"/>
      <c r="IF56" s="23"/>
      <c r="IG56" s="23"/>
      <c r="IH56" s="23"/>
      <c r="II56" s="23"/>
    </row>
    <row r="57" spans="1:243" s="22" customFormat="1" ht="33" customHeight="1">
      <c r="A57" s="61">
        <v>1.44</v>
      </c>
      <c r="B57" s="72" t="s">
        <v>101</v>
      </c>
      <c r="C57" s="39" t="s">
        <v>98</v>
      </c>
      <c r="D57" s="73">
        <v>12</v>
      </c>
      <c r="E57" s="74" t="s">
        <v>103</v>
      </c>
      <c r="F57" s="75">
        <v>3330</v>
      </c>
      <c r="G57" s="40"/>
      <c r="H57" s="24"/>
      <c r="I57" s="47" t="s">
        <v>38</v>
      </c>
      <c r="J57" s="48">
        <f t="shared" si="0"/>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2"/>
      <c r="BA57" s="42">
        <f>total_amount_ba($B$2,$D$2,D57,F57,J57,K57,M57)</f>
        <v>39960</v>
      </c>
      <c r="BB57" s="53">
        <f t="shared" si="1"/>
        <v>39960</v>
      </c>
      <c r="BC57" s="50" t="str">
        <f t="shared" si="2"/>
        <v>INR  Thirty Nine Thousand Nine Hundred &amp; Sixty  Only</v>
      </c>
      <c r="IA57" s="22">
        <v>1.44</v>
      </c>
      <c r="IB57" s="22" t="s">
        <v>101</v>
      </c>
      <c r="IC57" s="22" t="s">
        <v>98</v>
      </c>
      <c r="ID57" s="22">
        <v>12</v>
      </c>
      <c r="IE57" s="23" t="s">
        <v>103</v>
      </c>
      <c r="IF57" s="23"/>
      <c r="IG57" s="23"/>
      <c r="IH57" s="23"/>
      <c r="II57" s="23"/>
    </row>
    <row r="58" spans="1:55" ht="42.75">
      <c r="A58" s="25" t="s">
        <v>46</v>
      </c>
      <c r="B58" s="26"/>
      <c r="C58" s="27"/>
      <c r="D58" s="43"/>
      <c r="E58" s="43"/>
      <c r="F58" s="43"/>
      <c r="G58" s="43"/>
      <c r="H58" s="54"/>
      <c r="I58" s="54"/>
      <c r="J58" s="54"/>
      <c r="K58" s="54"/>
      <c r="L58" s="55"/>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56">
        <f>SUM(BA14:BA57)</f>
        <v>1006331.38</v>
      </c>
      <c r="BB58" s="57">
        <f>SUM(BB14:BB57)</f>
        <v>1006331.38</v>
      </c>
      <c r="BC58" s="50" t="str">
        <f>SpellNumber(L58,BB58)</f>
        <v>  Ten Lakh Six Thousand Three Hundred &amp; Thirty One  and Paise Thirty Eight Only</v>
      </c>
    </row>
    <row r="59" spans="1:55" ht="36.75" customHeight="1">
      <c r="A59" s="26" t="s">
        <v>47</v>
      </c>
      <c r="B59" s="28"/>
      <c r="C59" s="29"/>
      <c r="D59" s="30"/>
      <c r="E59" s="44" t="s">
        <v>52</v>
      </c>
      <c r="F59" s="45"/>
      <c r="G59" s="31"/>
      <c r="H59" s="32"/>
      <c r="I59" s="32"/>
      <c r="J59" s="32"/>
      <c r="K59" s="33"/>
      <c r="L59" s="34"/>
      <c r="M59" s="35"/>
      <c r="N59" s="36"/>
      <c r="O59" s="22"/>
      <c r="P59" s="22"/>
      <c r="Q59" s="22"/>
      <c r="R59" s="22"/>
      <c r="S59" s="22"/>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7">
        <f>IF(ISBLANK(F59),0,IF(E59="Excess (+)",ROUND(BA58+(BA58*F59),2),IF(E59="Less (-)",ROUND(BA58+(BA58*F59*(-1)),2),IF(E59="At Par",BA58,0))))</f>
        <v>0</v>
      </c>
      <c r="BB59" s="38">
        <f>ROUND(BA59,0)</f>
        <v>0</v>
      </c>
      <c r="BC59" s="21" t="str">
        <f>SpellNumber($E$2,BB59)</f>
        <v>INR Zero Only</v>
      </c>
    </row>
    <row r="60" spans="1:55" ht="33.75" customHeight="1">
      <c r="A60" s="25" t="s">
        <v>48</v>
      </c>
      <c r="B60" s="25"/>
      <c r="C60" s="79" t="str">
        <f>SpellNumber($E$2,BB59)</f>
        <v>INR Zero Only</v>
      </c>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row>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90" ht="15"/>
    <row r="491" ht="15"/>
    <row r="492" ht="15"/>
    <row r="493" ht="15"/>
    <row r="494" ht="15"/>
    <row r="495" ht="15"/>
    <row r="496" ht="15"/>
    <row r="497" ht="15"/>
    <row r="498" ht="15"/>
    <row r="499" ht="15"/>
    <row r="500" ht="15"/>
    <row r="501" ht="15"/>
    <row r="502" ht="15"/>
    <row r="503" ht="15"/>
    <row r="505" ht="15"/>
    <row r="506" ht="15"/>
    <row r="507" ht="15"/>
    <row r="508" ht="15"/>
    <row r="509" ht="15"/>
    <row r="510" ht="15"/>
    <row r="511" ht="15"/>
    <row r="512" ht="15"/>
    <row r="513" ht="15"/>
    <row r="514" ht="15"/>
    <row r="516" ht="15"/>
    <row r="519" ht="15"/>
    <row r="520" ht="15"/>
    <row r="521" ht="15"/>
    <row r="522" ht="15"/>
    <row r="524" ht="15"/>
    <row r="525" ht="15"/>
    <row r="526" ht="15"/>
    <row r="527" ht="15"/>
    <row r="529" ht="15"/>
    <row r="530" ht="15"/>
    <row r="532" ht="15"/>
    <row r="533" ht="15"/>
    <row r="534" ht="15"/>
    <row r="535" ht="15"/>
    <row r="536" ht="15"/>
    <row r="537" ht="15"/>
    <row r="538" ht="15"/>
    <row r="539" ht="15"/>
    <row r="540" ht="15"/>
    <row r="542" ht="15"/>
    <row r="543" ht="15"/>
    <row r="544" ht="15"/>
    <row r="545" ht="15"/>
    <row r="546" ht="15"/>
    <row r="547" ht="15"/>
    <row r="548" ht="15"/>
    <row r="550" ht="15"/>
    <row r="552" ht="15"/>
    <row r="553" ht="15"/>
    <row r="554" ht="15"/>
    <row r="556" ht="15"/>
    <row r="557" ht="15"/>
    <row r="558" ht="15"/>
    <row r="559" ht="15"/>
    <row r="560" ht="15"/>
    <row r="562" ht="15"/>
    <row r="563" ht="15"/>
    <row r="564" ht="15"/>
    <row r="565" ht="15"/>
    <row r="566" ht="15"/>
    <row r="567" ht="15"/>
    <row r="568" ht="15"/>
    <row r="569" ht="15"/>
    <row r="571" ht="15"/>
    <row r="572" ht="15"/>
    <row r="573" ht="15"/>
    <row r="574" ht="15"/>
    <row r="575" ht="15"/>
    <row r="576" ht="15"/>
    <row r="577" ht="15"/>
    <row r="578" ht="15"/>
    <row r="579" ht="15"/>
    <row r="580" ht="15"/>
    <row r="582" ht="15"/>
    <row r="583" ht="15"/>
    <row r="584" ht="15"/>
    <row r="585" ht="15"/>
    <row r="586" ht="15"/>
    <row r="587" ht="15"/>
    <row r="588" ht="15"/>
    <row r="589" ht="15"/>
    <row r="590" ht="15"/>
    <row r="591" ht="15"/>
    <row r="592" ht="15"/>
    <row r="593" ht="15"/>
    <row r="595" ht="15"/>
    <row r="596" ht="15"/>
    <row r="597" ht="15"/>
    <row r="598" ht="15"/>
    <row r="599" ht="15"/>
    <row r="601" ht="15"/>
    <row r="602" ht="15"/>
    <row r="603" ht="15"/>
    <row r="605" ht="15"/>
    <row r="606" ht="15"/>
    <row r="607" ht="15"/>
    <row r="608" ht="15"/>
    <row r="609" ht="15"/>
    <row r="610" ht="15"/>
    <row r="611" ht="15"/>
    <row r="612" ht="15"/>
    <row r="613" ht="15"/>
    <row r="614" ht="15"/>
    <row r="615" ht="15"/>
    <row r="616" ht="15"/>
    <row r="617" ht="15"/>
    <row r="618" ht="15"/>
  </sheetData>
  <sheetProtection password="D850" sheet="1"/>
  <autoFilter ref="A11:BC60"/>
  <mergeCells count="31">
    <mergeCell ref="D56:BC56"/>
    <mergeCell ref="D15:BC15"/>
    <mergeCell ref="D17:BC17"/>
    <mergeCell ref="D19:BC19"/>
    <mergeCell ref="D22:BC22"/>
    <mergeCell ref="A9:BC9"/>
    <mergeCell ref="D13:BC13"/>
    <mergeCell ref="D34:BC34"/>
    <mergeCell ref="B8:BC8"/>
    <mergeCell ref="D50:BC50"/>
    <mergeCell ref="D54:BC54"/>
    <mergeCell ref="A1:L1"/>
    <mergeCell ref="A4:BC4"/>
    <mergeCell ref="A5:BC5"/>
    <mergeCell ref="A6:BC6"/>
    <mergeCell ref="A7:BC7"/>
    <mergeCell ref="D46:BC46"/>
    <mergeCell ref="D23:BC23"/>
    <mergeCell ref="D39:BC39"/>
    <mergeCell ref="D45:BC45"/>
    <mergeCell ref="D14:BC14"/>
    <mergeCell ref="D49:BC49"/>
    <mergeCell ref="C60:BC60"/>
    <mergeCell ref="D28:BC28"/>
    <mergeCell ref="D31:BC31"/>
    <mergeCell ref="D33:BC33"/>
    <mergeCell ref="D40:BC40"/>
    <mergeCell ref="D42:BC42"/>
    <mergeCell ref="D44:BC44"/>
    <mergeCell ref="D52:BC52"/>
    <mergeCell ref="D55:BC55"/>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9">
      <formula1>IF(E59="Select",-1,IF(E59="At Par",0,0))</formula1>
      <formula2>IF(E59="Select",-1,IF(E59="At Par",0,0.99))</formula2>
    </dataValidation>
    <dataValidation type="list" allowBlank="1" showErrorMessage="1" sqref="E5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9">
      <formula1>0</formula1>
      <formula2>99.9</formula2>
    </dataValidation>
    <dataValidation type="list" allowBlank="1" showErrorMessage="1" sqref="D13:D15 K16 D17 K18 D19 K20:K21 D22:D23 K24:K27 D28 K29:K30 D31 K32 D33:D34 K35:K38 D39:D40 K41 D42 K43 D44:D46 K47:K48 D49:D50 K51 D52 K53 D54:D56 K5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6:H16 G18:H18 G20:H21 G24:H27 G29:H30 G32:H32 G35:H38 G41:H41 G43:H43 G47:H48 G51:H51 G53:H53 G57:H57">
      <formula1>0</formula1>
      <formula2>999999999999999</formula2>
    </dataValidation>
    <dataValidation allowBlank="1" showInputMessage="1" showErrorMessage="1" promptTitle="Addition / Deduction" prompt="Please Choose the correct One" sqref="J16 J18 J20:J21 J24:J27 J29:J30 J32 J35:J38 J41 J43 J47:J48 J51 J53 J57">
      <formula1>0</formula1>
      <formula2>0</formula2>
    </dataValidation>
    <dataValidation type="list" showErrorMessage="1" sqref="I16 I18 I20:I21 I24:I27 I29:I30 I32 I35:I38 I41 I43 I47:I48 I51 I53 I5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8:O18 N20:O21 N24:O27 N29:O30 N32:O32 N35:O38 N41:O41 N43:O43 N47:O48 N51:O51 N53:O53 N57:O5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8 R20:R21 R24:R27 R29:R30 R32 R35:R38 R41 R43 R47:R48 R51 R53 R5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8 Q20:Q21 Q24:Q27 Q29:Q30 Q32 Q35:Q38 Q41 Q43 Q47:Q48 Q51 Q53 Q5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8 M20:M21 M24:M27 M29:M30 M32 M35:M38 M41 M43 M47:M48 M51 M53 M57">
      <formula1>0</formula1>
      <formula2>999999999999999</formula2>
    </dataValidation>
    <dataValidation type="decimal" allowBlank="1" showInputMessage="1" showErrorMessage="1" promptTitle="Quantity" prompt="Please enter the Quantity for this item. " errorTitle="Invalid Entry" error="Only Numeric Values are allowed. " sqref="D16 D18 D20:D21 D24:D27 D29:D30 D32 D35:D38 D41 D43 D47:D48 D51 D53 D5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8 F20:F21 F24:F27 F29:F30 F32 F35:F38 F41 F43 F47:F48 F51 F53 F57">
      <formula1>0</formula1>
      <formula2>999999999999999</formula2>
    </dataValidation>
    <dataValidation type="decimal" allowBlank="1" showInputMessage="1" showErrorMessage="1" errorTitle="Invalid Entry" error="Only Numeric Values are allowed. " sqref="A14 A16:A17 A19:A20 A22:A23 A25:A26 A28:A29 A31:A32 A34:A35 A37:A38 A40:A41 A43:A44 A46:A47 A49:A50 A52:A53 A55:A56">
      <formula1>0</formula1>
      <formula2>999999999999999</formula2>
    </dataValidation>
    <dataValidation type="list" allowBlank="1" showInputMessage="1" showErrorMessage="1" sqref="L55 L13 L14 L15 L16 L17 L18 L19 L20 L21 L22 L23 L24 L25 L26 L27 L28 L29 L30 L31 L32 L33 L34 L35 L36 L37 L38 L39 L40 L41 L42 L43 L44 L45 L46 L47 L48 L49 L50 L51 L52 L53 L54 L57 L56">
      <formula1>"INR"</formula1>
    </dataValidation>
    <dataValidation allowBlank="1" showInputMessage="1" showErrorMessage="1" promptTitle="Itemcode/Make" prompt="Please enter text" sqref="C14:C57">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5" t="s">
        <v>49</v>
      </c>
      <c r="F6" s="85"/>
      <c r="G6" s="85"/>
      <c r="H6" s="85"/>
      <c r="I6" s="85"/>
      <c r="J6" s="85"/>
      <c r="K6" s="85"/>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2023-06-02T04:17:33Z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