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<sst xmlns="http://schemas.openxmlformats.org/spreadsheetml/2006/main" count="271" uniqueCount="101">
  <si>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</si>
  <si>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</si>
  <si>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</si>
  <si>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</si>
  <si>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</si>
  <si>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</si>
  <si>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</si>
  <si>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</si>
  <si>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</si>
  <si>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</si>
  <si>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</si>
  <si>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</si>
  <si>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</si>
  <si>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</si>
  <si>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</si>
  <si>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</si>
  <si>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</si>
  <si>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</si>
  <si>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</si>
  <si>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</si>
  <si>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</si>
  <si>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</si>
  <si>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</si>
  <si>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</si>
  <si>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</si>
  <si>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</si>
  <si>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</si>
  <si>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</si>
  <si>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</si>
  <si>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</si>
  <si>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</si>
  <si>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</si>
  <si>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</si>
  <si>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</si>
  <si>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</si>
  <si>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</si>
  <si>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</si>
  <si>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</si>
  <si>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</si>
  <si>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</si>
  <si>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</si>
  <si>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</si>
  <si>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</si>
  <si>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</si>
  <si>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</si>
  <si>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</si>
  <si>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</si>
  <si>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</si>
  <si>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</si>
  <si>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</si>
  <si>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</si>
  <si>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</si>
  <si>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</si>
  <si>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</si>
  <si>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</si>
  <si>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Supplying and drawing following sizes of FRLS PVC insulated copper conductor, single core cable in the existing surface/ recessed steel/ PVC conduit as required. </t>
  </si>
  <si>
    <t xml:space="preserve">3 x 1.5 sq.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</si>
  <si>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</si>
  <si>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</si>
  <si>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</si>
  <si>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</si>
  <si>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</si>
  <si>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</si>
  <si>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high efficiency round highbay in PDC housing suitable for industrial application The luminaire has efficacy of 110lm/w reduce quantity/wattage Ingress protection of IP66 with additional safety chain etc. complete with all fixing accessories and lamp as required complete.</t>
  </si>
  <si>
    <t>Cat no. LHB11-150CDL/60M crompton make or its equivalent.</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</si>
  <si>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</si>
  <si>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</si>
  <si>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</si>
  <si>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Blanking Plate</t>
  </si>
  <si>
    <t xml:space="preserve">Supplying and fixing following Modular base &amp; cover plate on existing modular metal boxes etc. as required. </t>
  </si>
  <si>
    <t xml:space="preserve">lor 2 Module </t>
  </si>
  <si>
    <t xml:space="preserve">4 Module </t>
  </si>
  <si>
    <t>Supplying and fixing following size/ modules, plastic box  for modular switches in recess etc as required.</t>
  </si>
  <si>
    <t xml:space="preserve">1 or 2 Module </t>
  </si>
  <si>
    <t>4 Module</t>
  </si>
  <si>
    <t>Supply and installation of 400mm sweep AC 230/250 volts, 50 Hz wall mounting revolving fan with brackets etc complete.</t>
  </si>
  <si>
    <t>Dismantling, disconnecting old damaged unserviceable fl fitting/ exhaust fan/ ceiling fan/ bulkhead fitting with bracket etc. as reqd. and depositing in sectional store.</t>
  </si>
  <si>
    <t>Metre</t>
  </si>
  <si>
    <t>Meter</t>
  </si>
  <si>
    <t>Nos.</t>
  </si>
  <si>
    <t xml:space="preserve">No.  </t>
  </si>
  <si>
    <t>Name of Work: Repairing &amp; replacement of defective sodium vapour light with LED light fittings and wall fan in Helicopter building.</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</si>
  <si>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</si>
  <si>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</si>
  <si>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</si>
  <si>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</si>
  <si>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</si>
  <si>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</si>
  <si>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</si>
  <si>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</si>
  <si>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</si>
  <si>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</si>
  <si>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</si>
  <si>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</si>
  <si>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</si>
  <si>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</si>
  <si>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</si>
  <si>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</si>
  <si>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</si>
  <si>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</si>
  <si>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Contract No:          96/IWD/ED/808               Dated: 28.02.2022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</si>
</sst>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1" fontId="0" fillId="0" borderId="11" xfId="0" applyNumberFormat="1" applyFill="1" applyBorder="1" applyAlignment="1">
      <alignment horizontal="center" vertical="top"/>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0" fillId="0" borderId="11" xfId="0" applyFill="1" applyBorder="1" applyAlignment="1">
      <alignment horizontal="center" vertical="top"/>
    </xf>
    <xf numFmtId="0" fontId="74" fillId="0" borderId="11" xfId="0" applyFont="1" applyFill="1" applyBorder="1" applyAlignment="1">
      <alignment horizontal="justify" vertical="justify" wrapText="1"/>
    </xf>
    <xf numFmtId="0" fontId="74"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8"/>
  <sheetViews>
    <sheetView showGridLines="0" showZeros="0" zoomScale="75" zoomScaleNormal="75" zoomScalePageLayoutView="0" workbookViewId="0" topLeftCell="A1">
      <selection activeCell="D36" sqref="D36"/>
    </sheetView>
  </sheetViews>
  <sheetFormatPr defaultColWidth="9.140625" defaultRowHeight="15"/>
  <cols>
    <col min="1" max="1" width="14.8515625" style="27" customWidth="1"/>
    <col min="2" max="2" width="44.57421875" style="27" customWidth="1"/>
    <col min="3" max="3" width="15.8515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1" t="str">
        <f>B2&amp;" BoQ"</f>
        <v>Percentage BoQ</v>
      </c>
      <c r="B1" s="81"/>
      <c r="C1" s="81"/>
      <c r="D1" s="81"/>
      <c r="E1" s="81"/>
      <c r="F1" s="81"/>
      <c r="G1" s="81"/>
      <c r="H1" s="81"/>
      <c r="I1" s="81"/>
      <c r="J1" s="81"/>
      <c r="K1" s="81"/>
      <c r="L1" s="81"/>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2" t="s">
        <v>82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6"/>
      <c r="IF4" s="6"/>
      <c r="IG4" s="6"/>
      <c r="IH4" s="6"/>
      <c r="II4" s="6"/>
    </row>
    <row r="5" spans="1:243" s="5" customFormat="1" ht="30.75" customHeight="1">
      <c r="A5" s="82" t="s">
        <v>81</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75" customHeight="1">
      <c r="A6" s="82" t="s">
        <v>100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6"/>
      <c r="IF7" s="6"/>
      <c r="IG7" s="6"/>
      <c r="IH7" s="6"/>
      <c r="II7" s="6"/>
    </row>
    <row r="8" spans="1:243" s="7" customFormat="1" ht="58.5" customHeight="1">
      <c r="A8" s="30" t="s">
        <v>51</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8"/>
      <c r="IF8" s="8"/>
      <c r="IG8" s="8"/>
      <c r="IH8" s="8"/>
      <c r="II8" s="8"/>
    </row>
    <row r="9" spans="1:243" s="9" customFormat="1" ht="61.5" customHeight="1">
      <c r="A9" s="75"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8.75">
      <c r="A13" s="69">
        <v>1</v>
      </c>
      <c r="B13" s="70" t="s">
        <v>55</v>
      </c>
      <c r="C13" s="33" t="s">
        <v>33</v>
      </c>
      <c r="D13" s="34"/>
      <c r="E13" s="71"/>
      <c r="F13" s="35"/>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72">
        <v>1.1</v>
      </c>
      <c r="B14" s="70" t="s">
        <v>56</v>
      </c>
      <c r="C14" s="33" t="s">
        <v>39</v>
      </c>
      <c r="D14" s="59">
        <v>250</v>
      </c>
      <c r="E14" s="71" t="s">
        <v>77</v>
      </c>
      <c r="F14" s="60">
        <v>47.35</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1">
        <f>total_amount_ba($B$2,$D$2,D14,F14,J14,K14,M14)</f>
        <v>11837.5</v>
      </c>
      <c r="BB14" s="67">
        <f>BA14+SUM(N14:AZ14)</f>
        <v>11837.5</v>
      </c>
      <c r="BC14" s="40" t="str">
        <f>SpellNumber(L14,BB14)</f>
        <v>INR  Eleven Thousand Eight Hundred &amp; Thirty Seven  and Paise Fifty Only</v>
      </c>
      <c r="IE14" s="21">
        <v>1.01</v>
      </c>
      <c r="IF14" s="21" t="s">
        <v>37</v>
      </c>
      <c r="IG14" s="21" t="s">
        <v>33</v>
      </c>
      <c r="IH14" s="21">
        <v>123.223</v>
      </c>
      <c r="II14" s="21" t="s">
        <v>35</v>
      </c>
    </row>
    <row r="15" spans="1:243" s="20" customFormat="1" ht="63">
      <c r="A15" s="72">
        <v>2</v>
      </c>
      <c r="B15" s="73" t="s">
        <v>57</v>
      </c>
      <c r="C15" s="33" t="s">
        <v>40</v>
      </c>
      <c r="D15" s="59">
        <v>80</v>
      </c>
      <c r="E15" s="74" t="s">
        <v>78</v>
      </c>
      <c r="F15" s="60">
        <v>183.25</v>
      </c>
      <c r="G15" s="22"/>
      <c r="H15" s="22"/>
      <c r="I15" s="35" t="s">
        <v>36</v>
      </c>
      <c r="J15" s="16">
        <f>IF(I15="Less(-)",-1,1)</f>
        <v>1</v>
      </c>
      <c r="K15" s="17" t="s">
        <v>46</v>
      </c>
      <c r="L15" s="17" t="s">
        <v>6</v>
      </c>
      <c r="M15" s="43"/>
      <c r="N15" s="22"/>
      <c r="O15" s="22"/>
      <c r="P15" s="42"/>
      <c r="Q15" s="22"/>
      <c r="R15" s="22"/>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1">
        <f>total_amount_ba($B$2,$D$2,D15,F15,J15,K15,M15)</f>
        <v>14660</v>
      </c>
      <c r="BB15" s="67">
        <f>BA15+SUM(N15:AZ15)</f>
        <v>14660</v>
      </c>
      <c r="BC15" s="40" t="str">
        <f>SpellNumber(L15,BB15)</f>
        <v>INR  Fourteen Thousand Six Hundred &amp; Sixty  Only</v>
      </c>
      <c r="IE15" s="21">
        <v>1.02</v>
      </c>
      <c r="IF15" s="21" t="s">
        <v>38</v>
      </c>
      <c r="IG15" s="21" t="s">
        <v>39</v>
      </c>
      <c r="IH15" s="21">
        <v>213</v>
      </c>
      <c r="II15" s="21" t="s">
        <v>35</v>
      </c>
    </row>
    <row r="16" spans="1:243" s="20" customFormat="1" ht="63">
      <c r="A16" s="72">
        <v>3</v>
      </c>
      <c r="B16" s="73" t="s">
        <v>58</v>
      </c>
      <c r="C16" s="33" t="s">
        <v>42</v>
      </c>
      <c r="D16" s="34"/>
      <c r="E16" s="71"/>
      <c r="F16" s="35"/>
      <c r="G16" s="15"/>
      <c r="H16" s="15"/>
      <c r="I16" s="35"/>
      <c r="J16" s="16"/>
      <c r="K16" s="17"/>
      <c r="L16" s="17"/>
      <c r="M16" s="18"/>
      <c r="N16" s="19"/>
      <c r="O16" s="19"/>
      <c r="P16" s="36"/>
      <c r="Q16" s="19"/>
      <c r="R16" s="19"/>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8"/>
      <c r="BB16" s="39"/>
      <c r="BC16" s="40"/>
      <c r="IE16" s="21">
        <v>2</v>
      </c>
      <c r="IF16" s="21" t="s">
        <v>32</v>
      </c>
      <c r="IG16" s="21" t="s">
        <v>40</v>
      </c>
      <c r="IH16" s="21">
        <v>10</v>
      </c>
      <c r="II16" s="21" t="s">
        <v>35</v>
      </c>
    </row>
    <row r="17" spans="1:243" s="20" customFormat="1" ht="28.5">
      <c r="A17" s="72">
        <v>3.1</v>
      </c>
      <c r="B17" s="73" t="s">
        <v>59</v>
      </c>
      <c r="C17" s="33" t="s">
        <v>43</v>
      </c>
      <c r="D17" s="59">
        <v>2</v>
      </c>
      <c r="E17" s="74" t="s">
        <v>79</v>
      </c>
      <c r="F17" s="60">
        <v>121.88</v>
      </c>
      <c r="G17" s="22"/>
      <c r="H17" s="22"/>
      <c r="I17" s="35" t="s">
        <v>36</v>
      </c>
      <c r="J17" s="16">
        <f aca="true" t="shared" si="0" ref="J17:J24">IF(I17="Less(-)",-1,1)</f>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1">
        <f aca="true" t="shared" si="1" ref="BA17:BA24">total_amount_ba($B$2,$D$2,D17,F17,J17,K17,M17)</f>
        <v>243.76</v>
      </c>
      <c r="BB17" s="67">
        <f aca="true" t="shared" si="2" ref="BB17:BB24">BA17+SUM(N17:AZ17)</f>
        <v>243.76</v>
      </c>
      <c r="BC17" s="40" t="str">
        <f aca="true" t="shared" si="3" ref="BC17:BC24">SpellNumber(L17,BB17)</f>
        <v>INR  Two Hundred &amp; Forty Three  and Paise Seventy Six Only</v>
      </c>
      <c r="IE17" s="21">
        <v>3</v>
      </c>
      <c r="IF17" s="21" t="s">
        <v>41</v>
      </c>
      <c r="IG17" s="21" t="s">
        <v>42</v>
      </c>
      <c r="IH17" s="21">
        <v>10</v>
      </c>
      <c r="II17" s="21" t="s">
        <v>35</v>
      </c>
    </row>
    <row r="18" spans="1:243" s="20" customFormat="1" ht="28.5">
      <c r="A18" s="72">
        <v>3.2</v>
      </c>
      <c r="B18" s="73" t="s">
        <v>60</v>
      </c>
      <c r="C18" s="33" t="s">
        <v>83</v>
      </c>
      <c r="D18" s="59">
        <v>5</v>
      </c>
      <c r="E18" s="74" t="s">
        <v>79</v>
      </c>
      <c r="F18" s="60">
        <v>116.62</v>
      </c>
      <c r="G18" s="22"/>
      <c r="H18" s="22"/>
      <c r="I18" s="35" t="s">
        <v>36</v>
      </c>
      <c r="J18" s="16">
        <f t="shared" si="0"/>
        <v>1</v>
      </c>
      <c r="K18" s="17" t="s">
        <v>46</v>
      </c>
      <c r="L18" s="17" t="s">
        <v>6</v>
      </c>
      <c r="M18" s="43"/>
      <c r="N18" s="22"/>
      <c r="O18" s="22"/>
      <c r="P18" s="42"/>
      <c r="Q18" s="22"/>
      <c r="R18" s="22"/>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1">
        <f t="shared" si="1"/>
        <v>583.1</v>
      </c>
      <c r="BB18" s="67">
        <f t="shared" si="2"/>
        <v>583.1</v>
      </c>
      <c r="BC18" s="40" t="str">
        <f t="shared" si="3"/>
        <v>INR  Five Hundred &amp; Eighty Three  and Paise Ten Only</v>
      </c>
      <c r="IE18" s="21">
        <v>1.01</v>
      </c>
      <c r="IF18" s="21" t="s">
        <v>37</v>
      </c>
      <c r="IG18" s="21" t="s">
        <v>33</v>
      </c>
      <c r="IH18" s="21">
        <v>123.223</v>
      </c>
      <c r="II18" s="21" t="s">
        <v>35</v>
      </c>
    </row>
    <row r="19" spans="1:243" s="20" customFormat="1" ht="28.5">
      <c r="A19" s="72">
        <v>3.3</v>
      </c>
      <c r="B19" s="73" t="s">
        <v>61</v>
      </c>
      <c r="C19" s="33" t="s">
        <v>84</v>
      </c>
      <c r="D19" s="59">
        <v>6</v>
      </c>
      <c r="E19" s="74" t="s">
        <v>79</v>
      </c>
      <c r="F19" s="60">
        <v>100.83</v>
      </c>
      <c r="G19" s="22"/>
      <c r="H19" s="22"/>
      <c r="I19" s="35" t="s">
        <v>36</v>
      </c>
      <c r="J19" s="16">
        <f t="shared" si="0"/>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61">
        <f t="shared" si="1"/>
        <v>604.98</v>
      </c>
      <c r="BB19" s="67">
        <f t="shared" si="2"/>
        <v>604.98</v>
      </c>
      <c r="BC19" s="40" t="str">
        <f t="shared" si="3"/>
        <v>INR  Six Hundred &amp; Four  and Paise Ninety Eight Only</v>
      </c>
      <c r="IE19" s="21">
        <v>1.02</v>
      </c>
      <c r="IF19" s="21" t="s">
        <v>38</v>
      </c>
      <c r="IG19" s="21" t="s">
        <v>39</v>
      </c>
      <c r="IH19" s="21">
        <v>213</v>
      </c>
      <c r="II19" s="21" t="s">
        <v>35</v>
      </c>
    </row>
    <row r="20" spans="1:243" s="20" customFormat="1" ht="28.5">
      <c r="A20" s="72">
        <v>3.4</v>
      </c>
      <c r="B20" s="73" t="s">
        <v>62</v>
      </c>
      <c r="C20" s="33" t="s">
        <v>85</v>
      </c>
      <c r="D20" s="59">
        <v>2</v>
      </c>
      <c r="E20" s="74" t="s">
        <v>79</v>
      </c>
      <c r="F20" s="60">
        <v>114.86</v>
      </c>
      <c r="G20" s="22"/>
      <c r="H20" s="22"/>
      <c r="I20" s="35" t="s">
        <v>36</v>
      </c>
      <c r="J20" s="16">
        <f t="shared" si="0"/>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1">
        <f t="shared" si="1"/>
        <v>229.72</v>
      </c>
      <c r="BB20" s="67">
        <f t="shared" si="2"/>
        <v>229.72</v>
      </c>
      <c r="BC20" s="40" t="str">
        <f t="shared" si="3"/>
        <v>INR  Two Hundred &amp; Twenty Nine  and Paise Seventy Two Only</v>
      </c>
      <c r="IE20" s="21">
        <v>2</v>
      </c>
      <c r="IF20" s="21" t="s">
        <v>32</v>
      </c>
      <c r="IG20" s="21" t="s">
        <v>40</v>
      </c>
      <c r="IH20" s="21">
        <v>10</v>
      </c>
      <c r="II20" s="21" t="s">
        <v>35</v>
      </c>
    </row>
    <row r="21" spans="1:243" s="20" customFormat="1" ht="120" customHeight="1">
      <c r="A21" s="72">
        <v>4</v>
      </c>
      <c r="B21" s="73" t="s">
        <v>63</v>
      </c>
      <c r="C21" s="33" t="s">
        <v>86</v>
      </c>
      <c r="D21" s="34"/>
      <c r="E21" s="71"/>
      <c r="F21" s="35"/>
      <c r="G21" s="15"/>
      <c r="H21" s="15"/>
      <c r="I21" s="35"/>
      <c r="J21" s="16"/>
      <c r="K21" s="17"/>
      <c r="L21" s="17"/>
      <c r="M21" s="18"/>
      <c r="N21" s="19"/>
      <c r="O21" s="19"/>
      <c r="P21" s="36"/>
      <c r="Q21" s="19"/>
      <c r="R21" s="19"/>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c r="BB21" s="39"/>
      <c r="BC21" s="40"/>
      <c r="IE21" s="21">
        <v>3</v>
      </c>
      <c r="IF21" s="21" t="s">
        <v>41</v>
      </c>
      <c r="IG21" s="21" t="s">
        <v>42</v>
      </c>
      <c r="IH21" s="21">
        <v>10</v>
      </c>
      <c r="II21" s="21" t="s">
        <v>35</v>
      </c>
    </row>
    <row r="22" spans="1:243" s="20" customFormat="1" ht="31.5">
      <c r="A22" s="72">
        <v>4.1</v>
      </c>
      <c r="B22" s="73" t="s">
        <v>64</v>
      </c>
      <c r="C22" s="33" t="s">
        <v>87</v>
      </c>
      <c r="D22" s="59">
        <v>18</v>
      </c>
      <c r="E22" s="74" t="s">
        <v>79</v>
      </c>
      <c r="F22" s="60">
        <v>13761.51</v>
      </c>
      <c r="G22" s="22"/>
      <c r="H22" s="22"/>
      <c r="I22" s="35" t="s">
        <v>36</v>
      </c>
      <c r="J22" s="16">
        <f t="shared" si="0"/>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1">
        <f t="shared" si="1"/>
        <v>247707.18</v>
      </c>
      <c r="BB22" s="67">
        <f t="shared" si="2"/>
        <v>247707.18</v>
      </c>
      <c r="BC22" s="40" t="str">
        <f t="shared" si="3"/>
        <v>INR  Two Lakh Forty Seven Thousand Seven Hundred &amp; Seven  and Paise Eighteen Only</v>
      </c>
      <c r="IE22" s="21">
        <v>1.01</v>
      </c>
      <c r="IF22" s="21" t="s">
        <v>37</v>
      </c>
      <c r="IG22" s="21" t="s">
        <v>33</v>
      </c>
      <c r="IH22" s="21">
        <v>123.223</v>
      </c>
      <c r="II22" s="21" t="s">
        <v>35</v>
      </c>
    </row>
    <row r="23" spans="1:243" s="20" customFormat="1" ht="78.75">
      <c r="A23" s="72">
        <v>5</v>
      </c>
      <c r="B23" s="70" t="s">
        <v>65</v>
      </c>
      <c r="C23" s="33" t="s">
        <v>88</v>
      </c>
      <c r="D23" s="34"/>
      <c r="E23" s="71"/>
      <c r="F23" s="35"/>
      <c r="G23" s="15"/>
      <c r="H23" s="15"/>
      <c r="I23" s="35"/>
      <c r="J23" s="16"/>
      <c r="K23" s="17"/>
      <c r="L23" s="17"/>
      <c r="M23" s="18"/>
      <c r="N23" s="19"/>
      <c r="O23" s="19"/>
      <c r="P23" s="36"/>
      <c r="Q23" s="19"/>
      <c r="R23" s="19"/>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8"/>
      <c r="BB23" s="39"/>
      <c r="BC23" s="40"/>
      <c r="IE23" s="21">
        <v>1.02</v>
      </c>
      <c r="IF23" s="21" t="s">
        <v>38</v>
      </c>
      <c r="IG23" s="21" t="s">
        <v>39</v>
      </c>
      <c r="IH23" s="21">
        <v>213</v>
      </c>
      <c r="II23" s="21" t="s">
        <v>35</v>
      </c>
    </row>
    <row r="24" spans="1:243" s="20" customFormat="1" ht="28.5">
      <c r="A24" s="72">
        <v>5.1</v>
      </c>
      <c r="B24" s="70" t="s">
        <v>66</v>
      </c>
      <c r="C24" s="33" t="s">
        <v>89</v>
      </c>
      <c r="D24" s="59">
        <v>15</v>
      </c>
      <c r="E24" s="71" t="s">
        <v>80</v>
      </c>
      <c r="F24" s="60">
        <v>74.53</v>
      </c>
      <c r="G24" s="22"/>
      <c r="H24" s="22"/>
      <c r="I24" s="35" t="s">
        <v>36</v>
      </c>
      <c r="J24" s="16">
        <f t="shared" si="0"/>
        <v>1</v>
      </c>
      <c r="K24" s="17" t="s">
        <v>46</v>
      </c>
      <c r="L24" s="17" t="s">
        <v>6</v>
      </c>
      <c r="M24" s="43"/>
      <c r="N24" s="22"/>
      <c r="O24" s="22"/>
      <c r="P24" s="42"/>
      <c r="Q24" s="22"/>
      <c r="R24" s="22"/>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1">
        <f t="shared" si="1"/>
        <v>1117.95</v>
      </c>
      <c r="BB24" s="67">
        <f t="shared" si="2"/>
        <v>1117.95</v>
      </c>
      <c r="BC24" s="40" t="str">
        <f t="shared" si="3"/>
        <v>INR  One Thousand One Hundred &amp; Seventeen  and Paise Ninety Five Only</v>
      </c>
      <c r="IE24" s="21">
        <v>2</v>
      </c>
      <c r="IF24" s="21" t="s">
        <v>32</v>
      </c>
      <c r="IG24" s="21" t="s">
        <v>40</v>
      </c>
      <c r="IH24" s="21">
        <v>10</v>
      </c>
      <c r="II24" s="21" t="s">
        <v>35</v>
      </c>
    </row>
    <row r="25" spans="1:243" s="20" customFormat="1" ht="28.5">
      <c r="A25" s="72">
        <v>5.2</v>
      </c>
      <c r="B25" s="70" t="s">
        <v>67</v>
      </c>
      <c r="C25" s="33" t="s">
        <v>90</v>
      </c>
      <c r="D25" s="59">
        <v>15</v>
      </c>
      <c r="E25" s="71" t="s">
        <v>80</v>
      </c>
      <c r="F25" s="60">
        <v>97.33</v>
      </c>
      <c r="G25" s="22"/>
      <c r="H25" s="22"/>
      <c r="I25" s="35" t="s">
        <v>36</v>
      </c>
      <c r="J25" s="16">
        <f>IF(I25="Less(-)",-1,1)</f>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1">
        <f>total_amount_ba($B$2,$D$2,D25,F25,J25,K25,M25)</f>
        <v>1459.95</v>
      </c>
      <c r="BB25" s="67">
        <f>BA25+SUM(N25:AZ25)</f>
        <v>1459.95</v>
      </c>
      <c r="BC25" s="40" t="str">
        <f>SpellNumber(L25,BB25)</f>
        <v>INR  One Thousand Four Hundred &amp; Fifty Nine  and Paise Ninety Five Only</v>
      </c>
      <c r="IE25" s="21">
        <v>2</v>
      </c>
      <c r="IF25" s="21" t="s">
        <v>32</v>
      </c>
      <c r="IG25" s="21" t="s">
        <v>40</v>
      </c>
      <c r="IH25" s="21">
        <v>10</v>
      </c>
      <c r="II25" s="21" t="s">
        <v>35</v>
      </c>
    </row>
    <row r="26" spans="1:243" s="20" customFormat="1" ht="15.75">
      <c r="A26" s="72">
        <v>5.3</v>
      </c>
      <c r="B26" s="70" t="s">
        <v>68</v>
      </c>
      <c r="C26" s="33" t="s">
        <v>91</v>
      </c>
      <c r="D26" s="59">
        <v>1</v>
      </c>
      <c r="E26" s="71" t="s">
        <v>80</v>
      </c>
      <c r="F26" s="60">
        <v>28.06</v>
      </c>
      <c r="G26" s="22"/>
      <c r="H26" s="22"/>
      <c r="I26" s="35" t="s">
        <v>36</v>
      </c>
      <c r="J26" s="16">
        <f>IF(I26="Less(-)",-1,1)</f>
        <v>1</v>
      </c>
      <c r="K26" s="17" t="s">
        <v>46</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1">
        <f>total_amount_ba($B$2,$D$2,D26,F26,J26,K26,M26)</f>
        <v>28.06</v>
      </c>
      <c r="BB26" s="67">
        <f>BA26+SUM(N26:AZ26)</f>
        <v>28.06</v>
      </c>
      <c r="BC26" s="40" t="str">
        <f aca="true" t="shared" si="4" ref="BC26:BC33">SpellNumber(L26,BB26)</f>
        <v>INR  Twenty Eight and Paise Six Only</v>
      </c>
      <c r="IE26" s="21">
        <v>3</v>
      </c>
      <c r="IF26" s="21" t="s">
        <v>41</v>
      </c>
      <c r="IG26" s="21" t="s">
        <v>42</v>
      </c>
      <c r="IH26" s="21">
        <v>10</v>
      </c>
      <c r="II26" s="21" t="s">
        <v>35</v>
      </c>
    </row>
    <row r="27" spans="1:243" s="20" customFormat="1" ht="63">
      <c r="A27" s="72">
        <v>6</v>
      </c>
      <c r="B27" s="70" t="s">
        <v>69</v>
      </c>
      <c r="C27" s="33" t="s">
        <v>92</v>
      </c>
      <c r="D27" s="34"/>
      <c r="E27" s="71"/>
      <c r="F27" s="35"/>
      <c r="G27" s="15"/>
      <c r="H27" s="15"/>
      <c r="I27" s="35"/>
      <c r="J27" s="16"/>
      <c r="K27" s="17"/>
      <c r="L27" s="17"/>
      <c r="M27" s="18"/>
      <c r="N27" s="19"/>
      <c r="O27" s="19"/>
      <c r="P27" s="36"/>
      <c r="Q27" s="19"/>
      <c r="R27" s="19"/>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8"/>
      <c r="BB27" s="39"/>
      <c r="BC27" s="40"/>
      <c r="IE27" s="21">
        <v>1.01</v>
      </c>
      <c r="IF27" s="21" t="s">
        <v>37</v>
      </c>
      <c r="IG27" s="21" t="s">
        <v>33</v>
      </c>
      <c r="IH27" s="21">
        <v>123.223</v>
      </c>
      <c r="II27" s="21" t="s">
        <v>35</v>
      </c>
    </row>
    <row r="28" spans="1:243" s="20" customFormat="1" ht="28.5">
      <c r="A28" s="72">
        <v>6.1</v>
      </c>
      <c r="B28" s="70" t="s">
        <v>70</v>
      </c>
      <c r="C28" s="33" t="s">
        <v>93</v>
      </c>
      <c r="D28" s="59">
        <v>15</v>
      </c>
      <c r="E28" s="71" t="s">
        <v>80</v>
      </c>
      <c r="F28" s="60">
        <v>99.96</v>
      </c>
      <c r="G28" s="22"/>
      <c r="H28" s="22"/>
      <c r="I28" s="35" t="s">
        <v>36</v>
      </c>
      <c r="J28" s="16">
        <f>IF(I28="Less(-)",-1,1)</f>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44"/>
      <c r="AV28" s="37"/>
      <c r="AW28" s="37"/>
      <c r="AX28" s="37"/>
      <c r="AY28" s="37"/>
      <c r="AZ28" s="37"/>
      <c r="BA28" s="61">
        <f>total_amount_ba($B$2,$D$2,D28,F28,J28,K28,M28)</f>
        <v>1499.4</v>
      </c>
      <c r="BB28" s="67">
        <f>BA28+SUM(N28:AZ28)</f>
        <v>1499.4</v>
      </c>
      <c r="BC28" s="40" t="str">
        <f t="shared" si="4"/>
        <v>INR  One Thousand Four Hundred &amp; Ninety Nine  and Paise Forty Only</v>
      </c>
      <c r="IE28" s="21">
        <v>1.02</v>
      </c>
      <c r="IF28" s="21" t="s">
        <v>38</v>
      </c>
      <c r="IG28" s="21" t="s">
        <v>39</v>
      </c>
      <c r="IH28" s="21">
        <v>213</v>
      </c>
      <c r="II28" s="21" t="s">
        <v>35</v>
      </c>
    </row>
    <row r="29" spans="1:243" s="20" customFormat="1" ht="15.75">
      <c r="A29" s="72">
        <v>6.2</v>
      </c>
      <c r="B29" s="70" t="s">
        <v>71</v>
      </c>
      <c r="C29" s="33" t="s">
        <v>94</v>
      </c>
      <c r="D29" s="59">
        <v>4</v>
      </c>
      <c r="E29" s="71" t="s">
        <v>80</v>
      </c>
      <c r="F29" s="60">
        <v>121</v>
      </c>
      <c r="G29" s="22"/>
      <c r="H29" s="22"/>
      <c r="I29" s="35" t="s">
        <v>36</v>
      </c>
      <c r="J29" s="16">
        <f>IF(I29="Less(-)",-1,1)</f>
        <v>1</v>
      </c>
      <c r="K29" s="17" t="s">
        <v>46</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1">
        <f>total_amount_ba($B$2,$D$2,D29,F29,J29,K29,M29)</f>
        <v>484</v>
      </c>
      <c r="BB29" s="67">
        <f>BA29+SUM(N29:AZ29)</f>
        <v>484</v>
      </c>
      <c r="BC29" s="40" t="str">
        <f t="shared" si="4"/>
        <v>INR  Four Hundred &amp; Eighty Four  Only</v>
      </c>
      <c r="IE29" s="21">
        <v>2</v>
      </c>
      <c r="IF29" s="21" t="s">
        <v>32</v>
      </c>
      <c r="IG29" s="21" t="s">
        <v>40</v>
      </c>
      <c r="IH29" s="21">
        <v>10</v>
      </c>
      <c r="II29" s="21" t="s">
        <v>35</v>
      </c>
    </row>
    <row r="30" spans="1:243" s="20" customFormat="1" ht="47.25">
      <c r="A30" s="72">
        <v>7</v>
      </c>
      <c r="B30" s="73" t="s">
        <v>72</v>
      </c>
      <c r="C30" s="33" t="s">
        <v>95</v>
      </c>
      <c r="D30" s="34"/>
      <c r="E30" s="71"/>
      <c r="F30" s="35"/>
      <c r="G30" s="15"/>
      <c r="H30" s="15"/>
      <c r="I30" s="35"/>
      <c r="J30" s="16"/>
      <c r="K30" s="17"/>
      <c r="L30" s="17"/>
      <c r="M30" s="18"/>
      <c r="N30" s="19"/>
      <c r="O30" s="19"/>
      <c r="P30" s="36"/>
      <c r="Q30" s="19"/>
      <c r="R30" s="19"/>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8"/>
      <c r="BB30" s="39"/>
      <c r="BC30" s="40"/>
      <c r="IE30" s="21">
        <v>3</v>
      </c>
      <c r="IF30" s="21" t="s">
        <v>41</v>
      </c>
      <c r="IG30" s="21" t="s">
        <v>42</v>
      </c>
      <c r="IH30" s="21">
        <v>10</v>
      </c>
      <c r="II30" s="21" t="s">
        <v>35</v>
      </c>
    </row>
    <row r="31" spans="1:243" s="20" customFormat="1" ht="28.5">
      <c r="A31" s="72">
        <v>7.1</v>
      </c>
      <c r="B31" s="70" t="s">
        <v>73</v>
      </c>
      <c r="C31" s="33" t="s">
        <v>96</v>
      </c>
      <c r="D31" s="59">
        <v>15</v>
      </c>
      <c r="E31" s="74" t="s">
        <v>79</v>
      </c>
      <c r="F31" s="60">
        <v>249.01</v>
      </c>
      <c r="G31" s="22"/>
      <c r="H31" s="22"/>
      <c r="I31" s="35" t="s">
        <v>36</v>
      </c>
      <c r="J31" s="16">
        <f>IF(I31="Less(-)",-1,1)</f>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1">
        <f>total_amount_ba($B$2,$D$2,D31,F31,J31,K31,M31)</f>
        <v>3735.15</v>
      </c>
      <c r="BB31" s="67">
        <f>BA31+SUM(N31:AZ31)</f>
        <v>3735.15</v>
      </c>
      <c r="BC31" s="40" t="str">
        <f t="shared" si="4"/>
        <v>INR  Three Thousand Seven Hundred &amp; Thirty Five  and Paise Fifteen Only</v>
      </c>
      <c r="IE31" s="21">
        <v>1.01</v>
      </c>
      <c r="IF31" s="21" t="s">
        <v>37</v>
      </c>
      <c r="IG31" s="21" t="s">
        <v>33</v>
      </c>
      <c r="IH31" s="21">
        <v>123.223</v>
      </c>
      <c r="II31" s="21" t="s">
        <v>35</v>
      </c>
    </row>
    <row r="32" spans="1:243" s="20" customFormat="1" ht="28.5">
      <c r="A32" s="72">
        <v>7.2</v>
      </c>
      <c r="B32" s="73" t="s">
        <v>74</v>
      </c>
      <c r="C32" s="33" t="s">
        <v>97</v>
      </c>
      <c r="D32" s="59">
        <v>4</v>
      </c>
      <c r="E32" s="74" t="s">
        <v>79</v>
      </c>
      <c r="F32" s="60">
        <v>294.61</v>
      </c>
      <c r="G32" s="22"/>
      <c r="H32" s="22"/>
      <c r="I32" s="35" t="s">
        <v>36</v>
      </c>
      <c r="J32" s="16">
        <f>IF(I32="Less(-)",-1,1)</f>
        <v>1</v>
      </c>
      <c r="K32" s="17" t="s">
        <v>46</v>
      </c>
      <c r="L32" s="17" t="s">
        <v>6</v>
      </c>
      <c r="M32" s="43"/>
      <c r="N32" s="22"/>
      <c r="O32" s="22"/>
      <c r="P32" s="42"/>
      <c r="Q32" s="22"/>
      <c r="R32" s="22"/>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61">
        <f>total_amount_ba($B$2,$D$2,D32,F32,J32,K32,M32)</f>
        <v>1178.44</v>
      </c>
      <c r="BB32" s="67">
        <f>BA32+SUM(N32:AZ32)</f>
        <v>1178.44</v>
      </c>
      <c r="BC32" s="40" t="str">
        <f t="shared" si="4"/>
        <v>INR  One Thousand One Hundred &amp; Seventy Eight  and Paise Forty Four Only</v>
      </c>
      <c r="IE32" s="21">
        <v>1.02</v>
      </c>
      <c r="IF32" s="21" t="s">
        <v>38</v>
      </c>
      <c r="IG32" s="21" t="s">
        <v>39</v>
      </c>
      <c r="IH32" s="21">
        <v>213</v>
      </c>
      <c r="II32" s="21" t="s">
        <v>35</v>
      </c>
    </row>
    <row r="33" spans="1:243" s="20" customFormat="1" ht="63">
      <c r="A33" s="72">
        <v>8</v>
      </c>
      <c r="B33" s="73" t="s">
        <v>75</v>
      </c>
      <c r="C33" s="33" t="s">
        <v>98</v>
      </c>
      <c r="D33" s="59">
        <v>15</v>
      </c>
      <c r="E33" s="74" t="s">
        <v>79</v>
      </c>
      <c r="F33" s="60">
        <v>2706.71</v>
      </c>
      <c r="G33" s="22"/>
      <c r="H33" s="22"/>
      <c r="I33" s="35" t="s">
        <v>36</v>
      </c>
      <c r="J33" s="16">
        <f>IF(I33="Less(-)",-1,1)</f>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1">
        <f>total_amount_ba($B$2,$D$2,D33,F33,J33,K33,M33)</f>
        <v>40600.65</v>
      </c>
      <c r="BB33" s="67">
        <f>BA33+SUM(N33:AZ33)</f>
        <v>40600.65</v>
      </c>
      <c r="BC33" s="40" t="str">
        <f t="shared" si="4"/>
        <v>INR  Forty Thousand Six Hundred    and Paise Sixty Five Only</v>
      </c>
      <c r="IE33" s="21">
        <v>2</v>
      </c>
      <c r="IF33" s="21" t="s">
        <v>32</v>
      </c>
      <c r="IG33" s="21" t="s">
        <v>40</v>
      </c>
      <c r="IH33" s="21">
        <v>10</v>
      </c>
      <c r="II33" s="21" t="s">
        <v>35</v>
      </c>
    </row>
    <row r="34" spans="1:243" s="20" customFormat="1" ht="78.75">
      <c r="A34" s="72">
        <v>9</v>
      </c>
      <c r="B34" s="73" t="s">
        <v>76</v>
      </c>
      <c r="C34" s="33" t="s">
        <v>99</v>
      </c>
      <c r="D34" s="59">
        <v>18</v>
      </c>
      <c r="E34" s="74" t="s">
        <v>79</v>
      </c>
      <c r="F34" s="60">
        <v>82.42</v>
      </c>
      <c r="G34" s="22"/>
      <c r="H34" s="22"/>
      <c r="I34" s="35" t="s">
        <v>36</v>
      </c>
      <c r="J34" s="16">
        <f>IF(I34="Less(-)",-1,1)</f>
        <v>1</v>
      </c>
      <c r="K34" s="17" t="s">
        <v>46</v>
      </c>
      <c r="L34" s="17" t="s">
        <v>6</v>
      </c>
      <c r="M34" s="43"/>
      <c r="N34" s="22"/>
      <c r="O34" s="22"/>
      <c r="P34" s="42"/>
      <c r="Q34" s="22"/>
      <c r="R34" s="22"/>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1">
        <f>total_amount_ba($B$2,$D$2,D34,F34,J34,K34,M34)</f>
        <v>1483.56</v>
      </c>
      <c r="BB34" s="67">
        <f>BA34+SUM(N34:AZ34)</f>
        <v>1483.56</v>
      </c>
      <c r="BC34" s="40" t="str">
        <f>SpellNumber(L34,BB34)</f>
        <v>INR  One Thousand Four Hundred &amp; Eighty Three  and Paise Fifty Six Only</v>
      </c>
      <c r="IE34" s="21">
        <v>2</v>
      </c>
      <c r="IF34" s="21" t="s">
        <v>32</v>
      </c>
      <c r="IG34" s="21" t="s">
        <v>40</v>
      </c>
      <c r="IH34" s="21">
        <v>10</v>
      </c>
      <c r="II34" s="21" t="s">
        <v>35</v>
      </c>
    </row>
    <row r="35" spans="1:243" s="20" customFormat="1" ht="34.5" customHeight="1">
      <c r="A35" s="45" t="s">
        <v>44</v>
      </c>
      <c r="B35" s="46"/>
      <c r="C35" s="47"/>
      <c r="D35" s="48"/>
      <c r="E35" s="48"/>
      <c r="F35" s="48"/>
      <c r="G35" s="48"/>
      <c r="H35" s="49"/>
      <c r="I35" s="49"/>
      <c r="J35" s="49"/>
      <c r="K35" s="49"/>
      <c r="L35" s="50"/>
      <c r="BA35" s="62">
        <f>SUM(BA13:BA34)</f>
        <v>327453.4</v>
      </c>
      <c r="BB35" s="66">
        <f>SUM(BB13:BB34)</f>
        <v>327453.4</v>
      </c>
      <c r="BC35" s="40" t="str">
        <f>SpellNumber($E$2,BB35)</f>
        <v>INR  Three Lakh Twenty Seven Thousand Four Hundred &amp; Fifty Three  and Paise Forty Only</v>
      </c>
      <c r="IE35" s="21">
        <v>4</v>
      </c>
      <c r="IF35" s="21" t="s">
        <v>38</v>
      </c>
      <c r="IG35" s="21" t="s">
        <v>43</v>
      </c>
      <c r="IH35" s="21">
        <v>10</v>
      </c>
      <c r="II35" s="21" t="s">
        <v>35</v>
      </c>
    </row>
    <row r="36" spans="1:243" s="25" customFormat="1" ht="33.75" customHeight="1">
      <c r="A36" s="46" t="s">
        <v>48</v>
      </c>
      <c r="B36" s="51"/>
      <c r="C36" s="23"/>
      <c r="D36" s="52"/>
      <c r="E36" s="53" t="s">
        <v>54</v>
      </c>
      <c r="F36" s="64"/>
      <c r="G36" s="54"/>
      <c r="H36" s="24"/>
      <c r="I36" s="24"/>
      <c r="J36" s="24"/>
      <c r="K36" s="55"/>
      <c r="L36" s="56"/>
      <c r="M36" s="57"/>
      <c r="O36" s="20"/>
      <c r="P36" s="20"/>
      <c r="Q36" s="20"/>
      <c r="R36" s="20"/>
      <c r="S36" s="20"/>
      <c r="BA36" s="63">
        <f>IF(ISBLANK(F36),0,IF(E36="Excess (+)",ROUND(BA35+(BA35*F36),2),IF(E36="Less (-)",ROUND(BA35+(BA35*F36*(-1)),2),IF(E36="At Par",BA35,0))))</f>
        <v>0</v>
      </c>
      <c r="BB36" s="65">
        <f>ROUND(BA36,0)</f>
        <v>0</v>
      </c>
      <c r="BC36" s="40" t="str">
        <f>SpellNumber($E$2,BA36)</f>
        <v>INR Zero Only</v>
      </c>
      <c r="IE36" s="26"/>
      <c r="IF36" s="26"/>
      <c r="IG36" s="26"/>
      <c r="IH36" s="26"/>
      <c r="II36" s="26"/>
    </row>
    <row r="37" spans="1:243" s="25" customFormat="1" ht="41.25" customHeight="1">
      <c r="A37" s="45" t="s">
        <v>47</v>
      </c>
      <c r="B37" s="45"/>
      <c r="C37" s="78" t="str">
        <f>SpellNumber($E$2,BA36)</f>
        <v>INR Zero Only</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80"/>
      <c r="IE37" s="26"/>
      <c r="IF37" s="26"/>
      <c r="IG37" s="26"/>
      <c r="IH37" s="26"/>
      <c r="II37" s="26"/>
    </row>
    <row r="38" spans="3:243" s="12" customFormat="1" ht="15">
      <c r="C38" s="27"/>
      <c r="D38" s="27"/>
      <c r="E38" s="27"/>
      <c r="F38" s="27"/>
      <c r="G38" s="27"/>
      <c r="H38" s="27"/>
      <c r="I38" s="27"/>
      <c r="J38" s="27"/>
      <c r="K38" s="27"/>
      <c r="L38" s="27"/>
      <c r="M38" s="27"/>
      <c r="O38" s="27"/>
      <c r="BA38" s="27"/>
      <c r="BC38" s="27"/>
      <c r="IE38" s="13"/>
      <c r="IF38" s="13"/>
      <c r="IG38" s="13"/>
      <c r="IH38" s="13"/>
      <c r="II38" s="13"/>
    </row>
  </sheetData>
  <sheetProtection password="EEC8" sheet="1" selectLockedCells="1"/>
  <mergeCells count="8">
    <mergeCell ref="A9:BC9"/>
    <mergeCell ref="C37:BC37"/>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IF(E36&lt;&gt;"Select",99.9,0)</formula2>
    </dataValidation>
    <dataValidation type="list" allowBlank="1" showInputMessage="1" showErrorMessage="1" sqref="L31 L32 L33 L13 L14 L15 L16 L17 L18 L19 L20 L21 L22 L23 L24 L25 L26 L27 L28 L29 L30 L3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allowBlank="1" showInputMessage="1" showErrorMessage="1" promptTitle="Units" prompt="Please enter Units in text" sqref="E13:E34"/>
    <dataValidation type="decimal" allowBlank="1" showInputMessage="1" showErrorMessage="1" promptTitle="Rate Entry" prompt="Please enter the Basic Price in Rupees for this item. " errorTitle="Invaid Entry" error="Only Numeric Values are allowed. " sqref="G13:H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 M24:M26 M28:M29 M31:M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allowBlank="1" showInputMessage="1" showErrorMessage="1" promptTitle="Itemcode/Make" prompt="Please enter text" sqref="C13:C34"/>
    <dataValidation allowBlank="1" showInputMessage="1" showErrorMessage="1" promptTitle="Item Description" prompt="Please enter Item Description in text" sqref="B28:B33 B19:B24"/>
    <dataValidation type="decimal" allowBlank="1" showInputMessage="1" showErrorMessage="1" errorTitle="Invalid Entry" error="Only Numeric Values are allowed. " sqref="A13:A3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list" showInputMessage="1" showErrorMessage="1" sqref="I13:I34">
      <formula1>"Excess(+), Less(-)"</formula1>
    </dataValidation>
    <dataValidation allowBlank="1" showInputMessage="1" showErrorMessage="1" promptTitle="Addition / Deduction" prompt="Please Choose the correct One" sqref="J13:J34"/>
    <dataValidation type="list" allowBlank="1" showInputMessage="1" showErrorMessage="1" sqref="C2">
      <formula1>"Normal, SingleWindow, Alternate"</formula1>
    </dataValidation>
    <dataValidation type="list" allowBlank="1" showInputMessage="1" showErrorMessage="1" sqref="K13:K34">
      <formula1>"Partial Conversion, Full Conversion"</formula1>
    </dataValidation>
    <dataValidation type="list" allowBlank="1" showInputMessage="1" showErrorMessage="1" sqref="E36">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2022-02-28T11:45:56Z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