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<sst xmlns="http://schemas.openxmlformats.org/spreadsheetml/2006/main" count="247" uniqueCount="96">
  <si>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</si>
  <si>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</si>
  <si>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</si>
  <si>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</si>
  <si>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</si>
  <si>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</si>
  <si>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</si>
  <si>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</si>
  <si>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</si>
  <si>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</si>
  <si>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</si>
  <si>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</si>
  <si>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</si>
  <si>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</si>
  <si>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</si>
  <si>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</si>
  <si>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</si>
  <si>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</si>
  <si>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</si>
  <si>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</si>
  <si>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</si>
  <si>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</si>
  <si>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</si>
  <si>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</si>
  <si>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</si>
  <si>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</si>
  <si>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</si>
  <si>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</si>
  <si>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</si>
  <si>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</si>
  <si>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</si>
  <si>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</si>
  <si>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</si>
  <si>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</si>
  <si>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</si>
  <si>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</si>
  <si>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</si>
  <si>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</si>
  <si>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</si>
  <si>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</si>
  <si>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</si>
  <si>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</si>
  <si>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</si>
  <si>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</si>
  <si>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</si>
  <si>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</si>
  <si>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</si>
  <si>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</si>
  <si>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</si>
  <si>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</si>
  <si>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</si>
  <si>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</si>
  <si>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</si>
  <si>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</si>
  <si>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Tender Inviting Authority:  Executive Engineer, IWD IIT Kanpur</t>
  </si>
  <si>
    <t>Name of Work: Repairing/ Replacement of brackets, Pole fuse boxes and street light fittings installed on main road from Hall-3 to Aerosol building.</t>
  </si>
  <si>
    <t>Contract No:  94/IWD/ED/806  Dated: 28.02.2022</t>
  </si>
  <si>
    <t>Earthing with G.I. earth pipe 4.5 metre long, 40 mm dia
including accessories, and providing masonry enclosure with
cover plate having locking arrangement and watering pipe etc.with charcoal/ coke and salt as required.</t>
  </si>
  <si>
    <t>Providing and fixing 6 SWG dia G.I. wire on surface or in recess for loop earthing along with existing surface/ recessed conduit/ submain wiring/ cable as required.</t>
  </si>
  <si>
    <t>Supplying and making indoor end termination with brass compression gland and aluminium lugs for following size of PVC insulated and PVC sheathed/XLPE aluminium conductor cable of 1.1kV grade as reqd.</t>
  </si>
  <si>
    <t>2x10 sqmm  19mm</t>
  </si>
  <si>
    <t>Supplying and fixing of light class G.I. pipe of 50 mm dia.
(nominal) 3 metres length along the pole for protection of
under ground cable as required.</t>
  </si>
  <si>
    <t>Providing and laying in position reinforced cement concrete
1:2:4 (1 cement : 2 coarse sand : 4 graded stone aggregate 20 mm nominal size) in foundation of pump, DG set etc including form work etc as required (excluding reinforcement).</t>
  </si>
  <si>
    <t xml:space="preserve">Supplying and fixing of 32 mm dia X 2.00 metres long G.I. pipe (medium class) double bracket for mounting of 2 nos LED street light fitting on pole including bending the pipe to the required shape, to fit in existing pole cap type with double  bending pipe with nuts, bolts and washer, painting the flat iron with primer and finish paint etc. as directed by the Engineer In-charge. </t>
  </si>
  <si>
    <t>Digging cable trench/lifting brick/s and cable for locating fault and refilling the trench, ramming &amp; making good the same as reqd.</t>
  </si>
  <si>
    <t>Dismentling and refixing brass compression type gland up to 35 sq. mm. cable</t>
  </si>
  <si>
    <t>Dismentling of cross arm, street light brackets, street light fitting from street light pole complete and depositing in the department store as required.</t>
  </si>
  <si>
    <t xml:space="preserve">Disconnecting and Dismentalling damaged pole fuse box/ Changeover Switch/ MCCB /DB/KWH meter of any size from foundation/pole and depositing in store I/c cartage etc. as reqd.  </t>
  </si>
  <si>
    <t>S/F testing commissioning of street light  Luminures.ENDURA CITYLITE PLAT INUM PLUS 35W LED   Energy saving and environmental friendly long life LED street light made up of pressure die cast aluminium housing with high power LED as lighting source and lens embedded PC cover having IP65 protection and Impact resistance of IK07 with 10KV Built-in Surge Protection Device.,make:havells or its equvalent, on the existing street light pole complete as required.</t>
  </si>
  <si>
    <t>Painting of  steel tubler / GI street light poles with minimum two coats of good quality (approved make) aluminium paint after cleaning the surface and rubbing the old paint etc. as reqd. complete.</t>
  </si>
  <si>
    <t>4.5 mtrs. Long</t>
  </si>
  <si>
    <t>Supplying and drawing of  following sizes of FR PVC insulated copper conductor, 3 core round cable of following size  in the existing surface/ recessed steel/ PVC conduit as required.</t>
  </si>
  <si>
    <t>1.5 Sq.mm</t>
  </si>
  <si>
    <t>Numbering of poles by enamel paint with black letter on yellow base etc. as required.</t>
  </si>
  <si>
    <t>S&amp;F, connecting and commissioning looping type cable end control box with 2mm fabricated CRCA sheet of  size 200 mm x 200 mm x 125 mm having 1 no. 6amp to 32 amp SPMCB 250 volt and 2 nos. brass neutral link square rod 6 way  and fixed on 5 mm thick bakelite sheet. Box shall have almirah type hing and panel key type lock front door duly painted with earthing strud etc. complete as required.</t>
  </si>
  <si>
    <t>Each</t>
  </si>
  <si>
    <t>Mtr.</t>
  </si>
  <si>
    <t>Set</t>
  </si>
  <si>
    <t>Cum</t>
  </si>
  <si>
    <t>Nos.</t>
  </si>
  <si>
    <t>Mtrs.</t>
  </si>
  <si>
    <t>Item1</t>
  </si>
  <si>
    <t>Item5</t>
  </si>
  <si>
    <t>Item6</t>
  </si>
  <si>
    <t>Item7</t>
  </si>
  <si>
    <t>Item8</t>
  </si>
  <si>
    <t>Item9</t>
  </si>
  <si>
    <t>Item10</t>
  </si>
  <si>
    <t>Item11</t>
  </si>
  <si>
    <t>Item12</t>
  </si>
  <si>
    <t>Item13</t>
  </si>
  <si>
    <t>Item14</t>
  </si>
  <si>
    <t>Item15</t>
  </si>
  <si>
    <t>Item16</t>
  </si>
  <si>
    <t>Item17</t>
  </si>
  <si>
    <t>Item18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</si>
</sst>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name val="Arial"/>
      <family val="2"/>
    </font>
    <font>
      <sz val="11"/>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1"/>
      <color theme="1"/>
      <name val="Arial"/>
      <family val="2"/>
    </font>
    <font>
      <sz val="10"/>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1" fillId="0" borderId="11" xfId="57" applyNumberFormat="1" applyFont="1" applyFill="1" applyBorder="1" applyAlignment="1" applyProtection="1">
      <alignment horizontal="center" vertical="top" wrapText="1"/>
      <protection locked="0"/>
    </xf>
    <xf numFmtId="0" fontId="2" fillId="0" borderId="10"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3" fillId="0" borderId="11" xfId="59" applyNumberFormat="1" applyFont="1" applyFill="1" applyBorder="1" applyAlignment="1">
      <alignment vertical="top"/>
      <protection/>
    </xf>
    <xf numFmtId="10" fontId="74"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9"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11" xfId="0" applyFont="1" applyFill="1" applyBorder="1" applyAlignment="1">
      <alignment horizontal="center" vertical="top" wrapText="1"/>
    </xf>
    <xf numFmtId="0" fontId="3" fillId="0" borderId="11" xfId="0" applyFont="1" applyFill="1" applyBorder="1" applyAlignment="1">
      <alignment horizontal="justify" vertical="top" wrapText="1"/>
    </xf>
    <xf numFmtId="0" fontId="45" fillId="0" borderId="11" xfId="0" applyFont="1" applyFill="1" applyBorder="1" applyAlignment="1">
      <alignment horizontal="center" vertical="top" wrapText="1"/>
    </xf>
    <xf numFmtId="0" fontId="76" fillId="0" borderId="11" xfId="0" applyFont="1" applyFill="1" applyBorder="1" applyAlignment="1">
      <alignment horizontal="justify" vertical="top" wrapText="1"/>
    </xf>
    <xf numFmtId="1" fontId="45" fillId="0" borderId="11" xfId="0" applyNumberFormat="1" applyFont="1" applyFill="1" applyBorder="1" applyAlignment="1">
      <alignment horizontal="center" vertical="top" wrapText="1"/>
    </xf>
    <xf numFmtId="2" fontId="3" fillId="0" borderId="11" xfId="0" applyNumberFormat="1" applyFont="1" applyFill="1" applyBorder="1" applyAlignment="1">
      <alignment horizontal="justify" vertical="top" wrapText="1"/>
    </xf>
    <xf numFmtId="0" fontId="11" fillId="0" borderId="11" xfId="0" applyFont="1" applyFill="1" applyBorder="1" applyAlignment="1">
      <alignment horizontal="center" vertical="top" wrapText="1"/>
    </xf>
    <xf numFmtId="0" fontId="77" fillId="0" borderId="11" xfId="0" applyFont="1" applyFill="1" applyBorder="1" applyAlignment="1">
      <alignment horizontal="center" vertical="top" wrapText="1"/>
    </xf>
    <xf numFmtId="0" fontId="3" fillId="0" borderId="14" xfId="0" applyFont="1" applyFill="1" applyBorder="1" applyAlignment="1">
      <alignment horizontal="justify" vertical="top" wrapText="1"/>
    </xf>
    <xf numFmtId="2" fontId="3" fillId="0" borderId="11"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xf>
    <xf numFmtId="2" fontId="3" fillId="0" borderId="11" xfId="59" applyNumberFormat="1" applyFont="1" applyFill="1" applyBorder="1" applyAlignment="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4"/>
  <sheetViews>
    <sheetView showGridLines="0" zoomScale="75" zoomScaleNormal="75" zoomScalePageLayoutView="0" workbookViewId="0" topLeftCell="A1">
      <selection activeCell="A7" sqref="A7:BC7"/>
    </sheetView>
  </sheetViews>
  <sheetFormatPr defaultColWidth="9.140625" defaultRowHeight="15"/>
  <cols>
    <col min="1" max="1" width="14.8515625" style="29" customWidth="1"/>
    <col min="2" max="2" width="44.57421875" style="29" customWidth="1"/>
    <col min="3" max="3" width="20.57421875" style="29" hidden="1" customWidth="1"/>
    <col min="4" max="4" width="15.140625" style="29" customWidth="1"/>
    <col min="5" max="5" width="14.140625" style="29" customWidth="1"/>
    <col min="6" max="6" width="15.57421875" style="29" customWidth="1"/>
    <col min="7" max="7" width="14.140625" style="29" hidden="1" customWidth="1"/>
    <col min="8" max="10" width="12.140625" style="29" hidden="1" customWidth="1"/>
    <col min="11" max="11" width="19.57421875" style="29" hidden="1" customWidth="1"/>
    <col min="12" max="12" width="14.28125" style="29" hidden="1" customWidth="1"/>
    <col min="13" max="13" width="17.421875" style="29" hidden="1" customWidth="1"/>
    <col min="14" max="14" width="15.28125" style="61" hidden="1" customWidth="1"/>
    <col min="15" max="15" width="14.28125" style="29" hidden="1" customWidth="1"/>
    <col min="16" max="16" width="17.28125" style="29" hidden="1" customWidth="1"/>
    <col min="17" max="17" width="18.421875" style="29" hidden="1" customWidth="1"/>
    <col min="18" max="18" width="17.421875" style="29" hidden="1" customWidth="1"/>
    <col min="19" max="19" width="14.7109375" style="29" hidden="1" customWidth="1"/>
    <col min="20" max="20" width="14.8515625" style="29" hidden="1" customWidth="1"/>
    <col min="21" max="21" width="16.421875" style="29" hidden="1" customWidth="1"/>
    <col min="22" max="22" width="13.00390625" style="29" hidden="1" customWidth="1"/>
    <col min="23" max="51" width="9.140625" style="29" hidden="1" customWidth="1"/>
    <col min="52" max="52" width="10.28125" style="29" hidden="1" customWidth="1"/>
    <col min="53" max="53" width="21.7109375" style="29" customWidth="1"/>
    <col min="54" max="54" width="18.8515625" style="29" hidden="1" customWidth="1"/>
    <col min="55" max="55" width="50.140625" style="29" customWidth="1"/>
    <col min="56" max="238" width="9.140625" style="29" customWidth="1"/>
    <col min="239" max="243" width="9.140625" style="30" customWidth="1"/>
    <col min="244" max="16384" width="9.140625" style="29" customWidth="1"/>
  </cols>
  <sheetData>
    <row r="1" spans="1:243" s="1" customFormat="1" ht="27" customHeight="1">
      <c r="A1" s="76" t="str">
        <f>B2&amp;" BoQ"</f>
        <v>Percentage BoQ</v>
      </c>
      <c r="B1" s="76"/>
      <c r="C1" s="76"/>
      <c r="D1" s="76"/>
      <c r="E1" s="76"/>
      <c r="F1" s="76"/>
      <c r="G1" s="76"/>
      <c r="H1" s="76"/>
      <c r="I1" s="76"/>
      <c r="J1" s="76"/>
      <c r="K1" s="76"/>
      <c r="L1" s="76"/>
      <c r="O1" s="2"/>
      <c r="P1" s="2"/>
      <c r="Q1" s="3"/>
      <c r="IE1" s="3"/>
      <c r="IF1" s="3"/>
      <c r="IG1" s="3"/>
      <c r="IH1" s="3"/>
      <c r="II1" s="3"/>
    </row>
    <row r="2" spans="1:17" s="1" customFormat="1" ht="25.5" customHeight="1" hidden="1">
      <c r="A2" s="31" t="s">
        <v>3</v>
      </c>
      <c r="B2" s="31" t="s">
        <v>44</v>
      </c>
      <c r="C2" s="31" t="s">
        <v>4</v>
      </c>
      <c r="D2" s="31" t="s">
        <v>5</v>
      </c>
      <c r="E2" s="31"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7" t="s">
        <v>54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75" customHeight="1">
      <c r="A5" s="77" t="s">
        <v>55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75" customHeight="1">
      <c r="A6" s="77" t="s">
        <v>56</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32" t="s">
        <v>50</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70"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3"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9" t="s">
        <v>51</v>
      </c>
      <c r="BB11" s="34" t="s">
        <v>30</v>
      </c>
      <c r="BC11" s="34"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99.75">
      <c r="A13" s="83">
        <v>1</v>
      </c>
      <c r="B13" s="84" t="s">
        <v>57</v>
      </c>
      <c r="C13" s="35" t="s">
        <v>81</v>
      </c>
      <c r="D13" s="92">
        <v>3</v>
      </c>
      <c r="E13" s="92" t="s">
        <v>75</v>
      </c>
      <c r="F13" s="94">
        <v>4654.1</v>
      </c>
      <c r="G13" s="23"/>
      <c r="H13" s="16"/>
      <c r="I13" s="37" t="s">
        <v>35</v>
      </c>
      <c r="J13" s="17">
        <f aca="true" t="shared" si="0" ref="J13:J23">IF(I13="Less(-)",-1,1)</f>
        <v>1</v>
      </c>
      <c r="K13" s="18" t="s">
        <v>45</v>
      </c>
      <c r="L13" s="18" t="s">
        <v>6</v>
      </c>
      <c r="M13" s="43"/>
      <c r="N13" s="23"/>
      <c r="O13" s="23"/>
      <c r="P13" s="44"/>
      <c r="Q13" s="23"/>
      <c r="R13" s="23"/>
      <c r="S13" s="44"/>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62">
        <f>total_amount_ba($B$2,$D$2,D13,F13,J13,K13,M13)</f>
        <v>13962.3</v>
      </c>
      <c r="BB13" s="68">
        <f>BA13+SUM(N13:AZ13)</f>
        <v>13962.3</v>
      </c>
      <c r="BC13" s="42" t="str">
        <f>SpellNumber(L13,BB13)</f>
        <v>INR  Thirteen Thousand Nine Hundred &amp; Sixty Two  and Paise Thirty Only</v>
      </c>
      <c r="IE13" s="22">
        <v>1.01</v>
      </c>
      <c r="IF13" s="22" t="s">
        <v>36</v>
      </c>
      <c r="IG13" s="22" t="s">
        <v>33</v>
      </c>
      <c r="IH13" s="22">
        <v>123.223</v>
      </c>
      <c r="II13" s="22" t="s">
        <v>34</v>
      </c>
    </row>
    <row r="14" spans="1:243" s="21" customFormat="1" ht="71.25">
      <c r="A14" s="85">
        <v>2</v>
      </c>
      <c r="B14" s="84" t="s">
        <v>58</v>
      </c>
      <c r="C14" s="35" t="s">
        <v>38</v>
      </c>
      <c r="D14" s="92">
        <v>100</v>
      </c>
      <c r="E14" s="92" t="s">
        <v>76</v>
      </c>
      <c r="F14" s="94">
        <v>32.44</v>
      </c>
      <c r="G14" s="23"/>
      <c r="H14" s="23"/>
      <c r="I14" s="37" t="s">
        <v>35</v>
      </c>
      <c r="J14" s="17">
        <f t="shared" si="0"/>
        <v>1</v>
      </c>
      <c r="K14" s="18" t="s">
        <v>45</v>
      </c>
      <c r="L14" s="18" t="s">
        <v>6</v>
      </c>
      <c r="M14" s="45"/>
      <c r="N14" s="23"/>
      <c r="O14" s="23"/>
      <c r="P14" s="44"/>
      <c r="Q14" s="23"/>
      <c r="R14" s="23"/>
      <c r="S14" s="44"/>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2">
        <f aca="true" t="shared" si="1" ref="BA14:BA23">total_amount_ba($B$2,$D$2,D14,F14,J14,K14,M14)</f>
        <v>3244</v>
      </c>
      <c r="BB14" s="68">
        <f aca="true" t="shared" si="2" ref="BB14:BB30">BA14+SUM(N14:AZ14)</f>
        <v>3244</v>
      </c>
      <c r="BC14" s="42" t="str">
        <f aca="true" t="shared" si="3" ref="BC14:BC30">SpellNumber(L14,BB14)</f>
        <v>INR  Three Thousand Two Hundred &amp; Forty Four  Only</v>
      </c>
      <c r="IE14" s="22">
        <v>1.02</v>
      </c>
      <c r="IF14" s="22" t="s">
        <v>37</v>
      </c>
      <c r="IG14" s="22" t="s">
        <v>38</v>
      </c>
      <c r="IH14" s="22">
        <v>213</v>
      </c>
      <c r="II14" s="22" t="s">
        <v>34</v>
      </c>
    </row>
    <row r="15" spans="1:243" s="21" customFormat="1" ht="85.5">
      <c r="A15" s="85">
        <v>3</v>
      </c>
      <c r="B15" s="84" t="s">
        <v>59</v>
      </c>
      <c r="C15" s="35" t="s">
        <v>39</v>
      </c>
      <c r="D15" s="36"/>
      <c r="E15" s="15"/>
      <c r="F15" s="37"/>
      <c r="G15" s="16"/>
      <c r="H15" s="16"/>
      <c r="I15" s="37"/>
      <c r="J15" s="17"/>
      <c r="K15" s="18"/>
      <c r="L15" s="18"/>
      <c r="M15" s="19"/>
      <c r="N15" s="20"/>
      <c r="O15" s="20"/>
      <c r="P15" s="38"/>
      <c r="Q15" s="20"/>
      <c r="R15" s="20"/>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40"/>
      <c r="BB15" s="41"/>
      <c r="BC15" s="42"/>
      <c r="IE15" s="22">
        <v>2</v>
      </c>
      <c r="IF15" s="22" t="s">
        <v>32</v>
      </c>
      <c r="IG15" s="22" t="s">
        <v>39</v>
      </c>
      <c r="IH15" s="22">
        <v>10</v>
      </c>
      <c r="II15" s="22" t="s">
        <v>34</v>
      </c>
    </row>
    <row r="16" spans="1:243" s="21" customFormat="1" ht="28.5">
      <c r="A16" s="85">
        <v>3.1</v>
      </c>
      <c r="B16" s="84" t="s">
        <v>60</v>
      </c>
      <c r="C16" s="35" t="s">
        <v>41</v>
      </c>
      <c r="D16" s="92">
        <v>50</v>
      </c>
      <c r="E16" s="92" t="s">
        <v>77</v>
      </c>
      <c r="F16" s="94">
        <v>173.61</v>
      </c>
      <c r="G16" s="23"/>
      <c r="H16" s="23"/>
      <c r="I16" s="37" t="s">
        <v>35</v>
      </c>
      <c r="J16" s="17">
        <f t="shared" si="0"/>
        <v>1</v>
      </c>
      <c r="K16" s="18" t="s">
        <v>45</v>
      </c>
      <c r="L16" s="18" t="s">
        <v>6</v>
      </c>
      <c r="M16" s="45"/>
      <c r="N16" s="23"/>
      <c r="O16" s="23"/>
      <c r="P16" s="44"/>
      <c r="Q16" s="23"/>
      <c r="R16" s="23"/>
      <c r="S16" s="44"/>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62">
        <f t="shared" si="1"/>
        <v>8680.5</v>
      </c>
      <c r="BB16" s="68">
        <f t="shared" si="2"/>
        <v>8680.5</v>
      </c>
      <c r="BC16" s="42" t="str">
        <f t="shared" si="3"/>
        <v>INR  Eight Thousand Six Hundred &amp; Eighty  and Paise Fifty Only</v>
      </c>
      <c r="IE16" s="22">
        <v>3</v>
      </c>
      <c r="IF16" s="22" t="s">
        <v>40</v>
      </c>
      <c r="IG16" s="22" t="s">
        <v>41</v>
      </c>
      <c r="IH16" s="22">
        <v>10</v>
      </c>
      <c r="II16" s="22" t="s">
        <v>34</v>
      </c>
    </row>
    <row r="17" spans="1:243" s="21" customFormat="1" ht="71.25">
      <c r="A17" s="83">
        <v>4</v>
      </c>
      <c r="B17" s="84" t="s">
        <v>61</v>
      </c>
      <c r="C17" s="35" t="s">
        <v>82</v>
      </c>
      <c r="D17" s="93">
        <v>10</v>
      </c>
      <c r="E17" s="93" t="s">
        <v>75</v>
      </c>
      <c r="F17" s="94">
        <v>1444.1</v>
      </c>
      <c r="G17" s="23"/>
      <c r="H17" s="23"/>
      <c r="I17" s="37" t="s">
        <v>35</v>
      </c>
      <c r="J17" s="17">
        <f t="shared" si="0"/>
        <v>1</v>
      </c>
      <c r="K17" s="18" t="s">
        <v>45</v>
      </c>
      <c r="L17" s="18" t="s">
        <v>6</v>
      </c>
      <c r="M17" s="45"/>
      <c r="N17" s="23"/>
      <c r="O17" s="23"/>
      <c r="P17" s="44"/>
      <c r="Q17" s="23"/>
      <c r="R17" s="23"/>
      <c r="S17" s="44"/>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62">
        <f t="shared" si="1"/>
        <v>14441</v>
      </c>
      <c r="BB17" s="68">
        <f t="shared" si="2"/>
        <v>14441</v>
      </c>
      <c r="BC17" s="42" t="str">
        <f t="shared" si="3"/>
        <v>INR  Fourteen Thousand Four Hundred &amp; Forty One  Only</v>
      </c>
      <c r="IE17" s="22">
        <v>1.01</v>
      </c>
      <c r="IF17" s="22" t="s">
        <v>36</v>
      </c>
      <c r="IG17" s="22" t="s">
        <v>33</v>
      </c>
      <c r="IH17" s="22">
        <v>123.223</v>
      </c>
      <c r="II17" s="22" t="s">
        <v>34</v>
      </c>
    </row>
    <row r="18" spans="1:243" s="21" customFormat="1" ht="99.75">
      <c r="A18" s="83">
        <v>5</v>
      </c>
      <c r="B18" s="86" t="s">
        <v>62</v>
      </c>
      <c r="C18" s="35" t="s">
        <v>83</v>
      </c>
      <c r="D18" s="92">
        <v>2</v>
      </c>
      <c r="E18" s="92" t="s">
        <v>78</v>
      </c>
      <c r="F18" s="94">
        <v>7039.89</v>
      </c>
      <c r="G18" s="23"/>
      <c r="H18" s="23"/>
      <c r="I18" s="37" t="s">
        <v>35</v>
      </c>
      <c r="J18" s="17">
        <f t="shared" si="0"/>
        <v>1</v>
      </c>
      <c r="K18" s="18" t="s">
        <v>45</v>
      </c>
      <c r="L18" s="18" t="s">
        <v>6</v>
      </c>
      <c r="M18" s="45"/>
      <c r="N18" s="23"/>
      <c r="O18" s="23"/>
      <c r="P18" s="44"/>
      <c r="Q18" s="23"/>
      <c r="R18" s="23"/>
      <c r="S18" s="44"/>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46"/>
      <c r="AV18" s="39"/>
      <c r="AW18" s="39"/>
      <c r="AX18" s="39"/>
      <c r="AY18" s="39"/>
      <c r="AZ18" s="39"/>
      <c r="BA18" s="62">
        <f t="shared" si="1"/>
        <v>14079.78</v>
      </c>
      <c r="BB18" s="68">
        <f t="shared" si="2"/>
        <v>14079.78</v>
      </c>
      <c r="BC18" s="42" t="str">
        <f t="shared" si="3"/>
        <v>INR  Fourteen Thousand  &amp;Seventy Nine  and Paise Seventy Eight Only</v>
      </c>
      <c r="IE18" s="22">
        <v>1.02</v>
      </c>
      <c r="IF18" s="22" t="s">
        <v>37</v>
      </c>
      <c r="IG18" s="22" t="s">
        <v>38</v>
      </c>
      <c r="IH18" s="22">
        <v>213</v>
      </c>
      <c r="II18" s="22" t="s">
        <v>34</v>
      </c>
    </row>
    <row r="19" spans="1:243" s="21" customFormat="1" ht="128.25">
      <c r="A19" s="83">
        <v>6</v>
      </c>
      <c r="B19" s="84" t="s">
        <v>63</v>
      </c>
      <c r="C19" s="35" t="s">
        <v>84</v>
      </c>
      <c r="D19" s="92">
        <v>25</v>
      </c>
      <c r="E19" s="92" t="s">
        <v>75</v>
      </c>
      <c r="F19" s="94">
        <v>1907.06</v>
      </c>
      <c r="G19" s="23"/>
      <c r="H19" s="23"/>
      <c r="I19" s="37" t="s">
        <v>35</v>
      </c>
      <c r="J19" s="17">
        <f t="shared" si="0"/>
        <v>1</v>
      </c>
      <c r="K19" s="18" t="s">
        <v>45</v>
      </c>
      <c r="L19" s="18" t="s">
        <v>6</v>
      </c>
      <c r="M19" s="45"/>
      <c r="N19" s="23"/>
      <c r="O19" s="23"/>
      <c r="P19" s="44"/>
      <c r="Q19" s="23"/>
      <c r="R19" s="23"/>
      <c r="S19" s="44"/>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62">
        <f t="shared" si="1"/>
        <v>47676.5</v>
      </c>
      <c r="BB19" s="68">
        <f t="shared" si="2"/>
        <v>47676.5</v>
      </c>
      <c r="BC19" s="42" t="str">
        <f t="shared" si="3"/>
        <v>INR  Forty Seven Thousand Six Hundred &amp; Seventy Six  and Paise Fifty Only</v>
      </c>
      <c r="IE19" s="22">
        <v>2</v>
      </c>
      <c r="IF19" s="22" t="s">
        <v>32</v>
      </c>
      <c r="IG19" s="22" t="s">
        <v>39</v>
      </c>
      <c r="IH19" s="22">
        <v>10</v>
      </c>
      <c r="II19" s="22" t="s">
        <v>34</v>
      </c>
    </row>
    <row r="20" spans="1:243" s="21" customFormat="1" ht="42.75">
      <c r="A20" s="85">
        <v>7</v>
      </c>
      <c r="B20" s="84" t="s">
        <v>64</v>
      </c>
      <c r="C20" s="35" t="s">
        <v>85</v>
      </c>
      <c r="D20" s="92">
        <v>150</v>
      </c>
      <c r="E20" s="92" t="s">
        <v>76</v>
      </c>
      <c r="F20" s="94">
        <v>207.8</v>
      </c>
      <c r="G20" s="23"/>
      <c r="H20" s="23"/>
      <c r="I20" s="37" t="s">
        <v>35</v>
      </c>
      <c r="J20" s="17">
        <f t="shared" si="0"/>
        <v>1</v>
      </c>
      <c r="K20" s="18" t="s">
        <v>45</v>
      </c>
      <c r="L20" s="18" t="s">
        <v>6</v>
      </c>
      <c r="M20" s="45"/>
      <c r="N20" s="23"/>
      <c r="O20" s="23"/>
      <c r="P20" s="44"/>
      <c r="Q20" s="23"/>
      <c r="R20" s="23"/>
      <c r="S20" s="44"/>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62">
        <f t="shared" si="1"/>
        <v>31170</v>
      </c>
      <c r="BB20" s="68">
        <f t="shared" si="2"/>
        <v>31170</v>
      </c>
      <c r="BC20" s="42" t="str">
        <f t="shared" si="3"/>
        <v>INR  Thirty One Thousand One Hundred &amp; Seventy  Only</v>
      </c>
      <c r="IE20" s="22">
        <v>3</v>
      </c>
      <c r="IF20" s="22" t="s">
        <v>40</v>
      </c>
      <c r="IG20" s="22" t="s">
        <v>41</v>
      </c>
      <c r="IH20" s="22">
        <v>10</v>
      </c>
      <c r="II20" s="22" t="s">
        <v>34</v>
      </c>
    </row>
    <row r="21" spans="1:243" s="21" customFormat="1" ht="28.5">
      <c r="A21" s="85">
        <v>8</v>
      </c>
      <c r="B21" s="84" t="s">
        <v>65</v>
      </c>
      <c r="C21" s="35" t="s">
        <v>86</v>
      </c>
      <c r="D21" s="92">
        <v>50</v>
      </c>
      <c r="E21" s="92" t="s">
        <v>79</v>
      </c>
      <c r="F21" s="94">
        <v>163.96</v>
      </c>
      <c r="G21" s="23"/>
      <c r="H21" s="23"/>
      <c r="I21" s="37" t="s">
        <v>35</v>
      </c>
      <c r="J21" s="17">
        <f t="shared" si="0"/>
        <v>1</v>
      </c>
      <c r="K21" s="18" t="s">
        <v>45</v>
      </c>
      <c r="L21" s="18" t="s">
        <v>6</v>
      </c>
      <c r="M21" s="45"/>
      <c r="N21" s="23"/>
      <c r="O21" s="23"/>
      <c r="P21" s="44"/>
      <c r="Q21" s="23"/>
      <c r="R21" s="23"/>
      <c r="S21" s="44"/>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62">
        <f t="shared" si="1"/>
        <v>8198</v>
      </c>
      <c r="BB21" s="68">
        <f t="shared" si="2"/>
        <v>8198</v>
      </c>
      <c r="BC21" s="42" t="str">
        <f t="shared" si="3"/>
        <v>INR  Eight Thousand One Hundred &amp; Ninety Eight  Only</v>
      </c>
      <c r="IE21" s="22">
        <v>1.01</v>
      </c>
      <c r="IF21" s="22" t="s">
        <v>36</v>
      </c>
      <c r="IG21" s="22" t="s">
        <v>33</v>
      </c>
      <c r="IH21" s="22">
        <v>123.223</v>
      </c>
      <c r="II21" s="22" t="s">
        <v>34</v>
      </c>
    </row>
    <row r="22" spans="1:243" s="21" customFormat="1" ht="57">
      <c r="A22" s="85">
        <v>9</v>
      </c>
      <c r="B22" s="84" t="s">
        <v>66</v>
      </c>
      <c r="C22" s="35" t="s">
        <v>87</v>
      </c>
      <c r="D22" s="92">
        <v>25</v>
      </c>
      <c r="E22" s="92" t="s">
        <v>79</v>
      </c>
      <c r="F22" s="94">
        <v>205.17</v>
      </c>
      <c r="G22" s="23"/>
      <c r="H22" s="23"/>
      <c r="I22" s="37" t="s">
        <v>35</v>
      </c>
      <c r="J22" s="17">
        <f t="shared" si="0"/>
        <v>1</v>
      </c>
      <c r="K22" s="18" t="s">
        <v>45</v>
      </c>
      <c r="L22" s="18" t="s">
        <v>6</v>
      </c>
      <c r="M22" s="45"/>
      <c r="N22" s="23"/>
      <c r="O22" s="23"/>
      <c r="P22" s="44"/>
      <c r="Q22" s="23"/>
      <c r="R22" s="23"/>
      <c r="S22" s="44"/>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62">
        <f t="shared" si="1"/>
        <v>5129.25</v>
      </c>
      <c r="BB22" s="68">
        <f t="shared" si="2"/>
        <v>5129.25</v>
      </c>
      <c r="BC22" s="42" t="str">
        <f t="shared" si="3"/>
        <v>INR  Five Thousand One Hundred &amp; Twenty Nine  and Paise Twenty Five Only</v>
      </c>
      <c r="IE22" s="22">
        <v>1.02</v>
      </c>
      <c r="IF22" s="22" t="s">
        <v>37</v>
      </c>
      <c r="IG22" s="22" t="s">
        <v>38</v>
      </c>
      <c r="IH22" s="22">
        <v>213</v>
      </c>
      <c r="II22" s="22" t="s">
        <v>34</v>
      </c>
    </row>
    <row r="23" spans="1:243" s="21" customFormat="1" ht="71.25">
      <c r="A23" s="85">
        <v>10</v>
      </c>
      <c r="B23" s="84" t="s">
        <v>67</v>
      </c>
      <c r="C23" s="35" t="s">
        <v>88</v>
      </c>
      <c r="D23" s="92">
        <v>25</v>
      </c>
      <c r="E23" s="92" t="s">
        <v>79</v>
      </c>
      <c r="F23" s="94">
        <v>328.8</v>
      </c>
      <c r="G23" s="23"/>
      <c r="H23" s="23"/>
      <c r="I23" s="37" t="s">
        <v>35</v>
      </c>
      <c r="J23" s="17">
        <f t="shared" si="0"/>
        <v>1</v>
      </c>
      <c r="K23" s="18" t="s">
        <v>45</v>
      </c>
      <c r="L23" s="18" t="s">
        <v>6</v>
      </c>
      <c r="M23" s="45"/>
      <c r="N23" s="23"/>
      <c r="O23" s="23"/>
      <c r="P23" s="44"/>
      <c r="Q23" s="23"/>
      <c r="R23" s="23"/>
      <c r="S23" s="44"/>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62">
        <f t="shared" si="1"/>
        <v>8220</v>
      </c>
      <c r="BB23" s="68">
        <f t="shared" si="2"/>
        <v>8220</v>
      </c>
      <c r="BC23" s="42" t="str">
        <f t="shared" si="3"/>
        <v>INR  Eight Thousand Two Hundred &amp; Twenty  Only</v>
      </c>
      <c r="IE23" s="22">
        <v>2</v>
      </c>
      <c r="IF23" s="22" t="s">
        <v>32</v>
      </c>
      <c r="IG23" s="22" t="s">
        <v>39</v>
      </c>
      <c r="IH23" s="22">
        <v>10</v>
      </c>
      <c r="II23" s="22" t="s">
        <v>34</v>
      </c>
    </row>
    <row r="24" spans="1:243" s="21" customFormat="1" ht="171">
      <c r="A24" s="87">
        <v>11</v>
      </c>
      <c r="B24" s="88" t="s">
        <v>68</v>
      </c>
      <c r="C24" s="35" t="s">
        <v>89</v>
      </c>
      <c r="D24" s="93">
        <v>50</v>
      </c>
      <c r="E24" s="93" t="s">
        <v>79</v>
      </c>
      <c r="F24" s="94">
        <v>3282.77</v>
      </c>
      <c r="G24" s="23"/>
      <c r="H24" s="23"/>
      <c r="I24" s="37" t="s">
        <v>35</v>
      </c>
      <c r="J24" s="17">
        <f>IF(I24="Less(-)",-1,1)</f>
        <v>1</v>
      </c>
      <c r="K24" s="18" t="s">
        <v>45</v>
      </c>
      <c r="L24" s="18" t="s">
        <v>6</v>
      </c>
      <c r="M24" s="45"/>
      <c r="N24" s="23"/>
      <c r="O24" s="23"/>
      <c r="P24" s="44"/>
      <c r="Q24" s="23"/>
      <c r="R24" s="23"/>
      <c r="S24" s="44"/>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62">
        <f>total_amount_ba($B$2,$D$2,D24,F24,J24,K24,M24)</f>
        <v>164138.5</v>
      </c>
      <c r="BB24" s="68">
        <f t="shared" si="2"/>
        <v>164138.5</v>
      </c>
      <c r="BC24" s="42" t="str">
        <f t="shared" si="3"/>
        <v>INR  One Lakh Sixty Four Thousand One Hundred &amp; Thirty Eight  and Paise Fifty Only</v>
      </c>
      <c r="IE24" s="22">
        <v>1.01</v>
      </c>
      <c r="IF24" s="22" t="s">
        <v>36</v>
      </c>
      <c r="IG24" s="22" t="s">
        <v>33</v>
      </c>
      <c r="IH24" s="22">
        <v>123.223</v>
      </c>
      <c r="II24" s="22" t="s">
        <v>34</v>
      </c>
    </row>
    <row r="25" spans="1:243" s="21" customFormat="1" ht="71.25">
      <c r="A25" s="89">
        <v>12</v>
      </c>
      <c r="B25" s="84" t="s">
        <v>69</v>
      </c>
      <c r="C25" s="35" t="s">
        <v>90</v>
      </c>
      <c r="D25" s="36"/>
      <c r="E25" s="15"/>
      <c r="F25" s="37"/>
      <c r="G25" s="16"/>
      <c r="H25" s="16"/>
      <c r="I25" s="37"/>
      <c r="J25" s="17"/>
      <c r="K25" s="18"/>
      <c r="L25" s="18"/>
      <c r="M25" s="19"/>
      <c r="N25" s="20"/>
      <c r="O25" s="20"/>
      <c r="P25" s="38"/>
      <c r="Q25" s="20"/>
      <c r="R25" s="20"/>
      <c r="S25" s="38"/>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40"/>
      <c r="BB25" s="41"/>
      <c r="BC25" s="42"/>
      <c r="IE25" s="22">
        <v>1.02</v>
      </c>
      <c r="IF25" s="22" t="s">
        <v>37</v>
      </c>
      <c r="IG25" s="22" t="s">
        <v>38</v>
      </c>
      <c r="IH25" s="22">
        <v>213</v>
      </c>
      <c r="II25" s="22" t="s">
        <v>34</v>
      </c>
    </row>
    <row r="26" spans="1:243" s="21" customFormat="1" ht="28.5">
      <c r="A26" s="89">
        <v>12.1</v>
      </c>
      <c r="B26" s="84" t="s">
        <v>70</v>
      </c>
      <c r="C26" s="35" t="s">
        <v>91</v>
      </c>
      <c r="D26" s="92">
        <v>25</v>
      </c>
      <c r="E26" s="92" t="s">
        <v>79</v>
      </c>
      <c r="F26" s="94">
        <v>208.68</v>
      </c>
      <c r="G26" s="23"/>
      <c r="H26" s="23"/>
      <c r="I26" s="37" t="s">
        <v>35</v>
      </c>
      <c r="J26" s="17">
        <f>IF(I26="Less(-)",-1,1)</f>
        <v>1</v>
      </c>
      <c r="K26" s="18" t="s">
        <v>45</v>
      </c>
      <c r="L26" s="18" t="s">
        <v>6</v>
      </c>
      <c r="M26" s="45"/>
      <c r="N26" s="23"/>
      <c r="O26" s="23"/>
      <c r="P26" s="44"/>
      <c r="Q26" s="23"/>
      <c r="R26" s="23"/>
      <c r="S26" s="44"/>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62">
        <f>total_amount_ba($B$2,$D$2,D26,F26,J26,K26,M26)</f>
        <v>5217</v>
      </c>
      <c r="BB26" s="68">
        <f t="shared" si="2"/>
        <v>5217</v>
      </c>
      <c r="BC26" s="42" t="str">
        <f t="shared" si="3"/>
        <v>INR  Five Thousand Two Hundred &amp; Seventeen  Only</v>
      </c>
      <c r="IE26" s="22">
        <v>2</v>
      </c>
      <c r="IF26" s="22" t="s">
        <v>32</v>
      </c>
      <c r="IG26" s="22" t="s">
        <v>39</v>
      </c>
      <c r="IH26" s="22">
        <v>10</v>
      </c>
      <c r="II26" s="22" t="s">
        <v>34</v>
      </c>
    </row>
    <row r="27" spans="1:243" s="21" customFormat="1" ht="71.25">
      <c r="A27" s="85">
        <v>13</v>
      </c>
      <c r="B27" s="84" t="s">
        <v>71</v>
      </c>
      <c r="C27" s="35" t="s">
        <v>92</v>
      </c>
      <c r="D27" s="36"/>
      <c r="E27" s="15"/>
      <c r="F27" s="37"/>
      <c r="G27" s="16"/>
      <c r="H27" s="16"/>
      <c r="I27" s="37"/>
      <c r="J27" s="17"/>
      <c r="K27" s="18"/>
      <c r="L27" s="18"/>
      <c r="M27" s="19"/>
      <c r="N27" s="20"/>
      <c r="O27" s="20"/>
      <c r="P27" s="38"/>
      <c r="Q27" s="20"/>
      <c r="R27" s="20"/>
      <c r="S27" s="38"/>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40"/>
      <c r="BB27" s="41"/>
      <c r="BC27" s="42"/>
      <c r="IE27" s="22">
        <v>3</v>
      </c>
      <c r="IF27" s="22" t="s">
        <v>40</v>
      </c>
      <c r="IG27" s="22" t="s">
        <v>41</v>
      </c>
      <c r="IH27" s="22">
        <v>10</v>
      </c>
      <c r="II27" s="22" t="s">
        <v>34</v>
      </c>
    </row>
    <row r="28" spans="1:243" s="21" customFormat="1" ht="28.5">
      <c r="A28" s="85">
        <v>13.1</v>
      </c>
      <c r="B28" s="84" t="s">
        <v>72</v>
      </c>
      <c r="C28" s="35" t="s">
        <v>93</v>
      </c>
      <c r="D28" s="92">
        <v>280</v>
      </c>
      <c r="E28" s="92" t="s">
        <v>80</v>
      </c>
      <c r="F28" s="94">
        <v>85.93</v>
      </c>
      <c r="G28" s="24"/>
      <c r="H28" s="47"/>
      <c r="I28" s="37" t="s">
        <v>35</v>
      </c>
      <c r="J28" s="17">
        <f>IF(I28="Less(-)",-1,1)</f>
        <v>1</v>
      </c>
      <c r="K28" s="18" t="s">
        <v>45</v>
      </c>
      <c r="L28" s="18" t="s">
        <v>6</v>
      </c>
      <c r="M28" s="45"/>
      <c r="N28" s="23"/>
      <c r="O28" s="23"/>
      <c r="P28" s="39"/>
      <c r="Q28" s="23"/>
      <c r="R28" s="23"/>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62">
        <f>total_amount_ba($B$2,$D$2,D28,F28,J28,K28,M28)</f>
        <v>24060.4</v>
      </c>
      <c r="BB28" s="68">
        <f t="shared" si="2"/>
        <v>24060.4</v>
      </c>
      <c r="BC28" s="42" t="str">
        <f t="shared" si="3"/>
        <v>INR  Twenty Four Thousand  &amp;Sixty  and Paise Forty Only</v>
      </c>
      <c r="IE28" s="22">
        <v>4</v>
      </c>
      <c r="IF28" s="22" t="s">
        <v>37</v>
      </c>
      <c r="IG28" s="22" t="s">
        <v>42</v>
      </c>
      <c r="IH28" s="22">
        <v>10</v>
      </c>
      <c r="II28" s="22" t="s">
        <v>34</v>
      </c>
    </row>
    <row r="29" spans="1:243" s="21" customFormat="1" ht="28.5">
      <c r="A29" s="90">
        <v>14</v>
      </c>
      <c r="B29" s="91" t="s">
        <v>73</v>
      </c>
      <c r="C29" s="35" t="s">
        <v>94</v>
      </c>
      <c r="D29" s="92">
        <v>25</v>
      </c>
      <c r="E29" s="92" t="s">
        <v>75</v>
      </c>
      <c r="F29" s="94">
        <v>67.53</v>
      </c>
      <c r="G29" s="24"/>
      <c r="H29" s="47"/>
      <c r="I29" s="37" t="s">
        <v>35</v>
      </c>
      <c r="J29" s="17">
        <f>IF(I29="Less(-)",-1,1)</f>
        <v>1</v>
      </c>
      <c r="K29" s="18" t="s">
        <v>45</v>
      </c>
      <c r="L29" s="18" t="s">
        <v>6</v>
      </c>
      <c r="M29" s="45"/>
      <c r="N29" s="23"/>
      <c r="O29" s="23"/>
      <c r="P29" s="39"/>
      <c r="Q29" s="23"/>
      <c r="R29" s="23"/>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62">
        <f>total_amount_ba($B$2,$D$2,D29,F29,J29,K29,M29)</f>
        <v>1688.25</v>
      </c>
      <c r="BB29" s="68">
        <f>BA29+SUM(N29:AZ29)</f>
        <v>1688.25</v>
      </c>
      <c r="BC29" s="42" t="str">
        <f>SpellNumber(L29,BB29)</f>
        <v>INR  One Thousand Six Hundred &amp; Eighty Eight  and Paise Twenty Five Only</v>
      </c>
      <c r="IE29" s="22">
        <v>4</v>
      </c>
      <c r="IF29" s="22" t="s">
        <v>37</v>
      </c>
      <c r="IG29" s="22" t="s">
        <v>42</v>
      </c>
      <c r="IH29" s="22">
        <v>10</v>
      </c>
      <c r="II29" s="22" t="s">
        <v>34</v>
      </c>
    </row>
    <row r="30" spans="1:243" s="21" customFormat="1" ht="142.5">
      <c r="A30" s="85">
        <v>15</v>
      </c>
      <c r="B30" s="84" t="s">
        <v>74</v>
      </c>
      <c r="C30" s="35" t="s">
        <v>95</v>
      </c>
      <c r="D30" s="92">
        <v>25</v>
      </c>
      <c r="E30" s="92" t="s">
        <v>79</v>
      </c>
      <c r="F30" s="94">
        <v>1422.18</v>
      </c>
      <c r="G30" s="24"/>
      <c r="H30" s="47"/>
      <c r="I30" s="37" t="s">
        <v>35</v>
      </c>
      <c r="J30" s="17">
        <f>IF(I30="Less(-)",-1,1)</f>
        <v>1</v>
      </c>
      <c r="K30" s="18" t="s">
        <v>45</v>
      </c>
      <c r="L30" s="18" t="s">
        <v>6</v>
      </c>
      <c r="M30" s="45"/>
      <c r="N30" s="23"/>
      <c r="O30" s="23"/>
      <c r="P30" s="39"/>
      <c r="Q30" s="23"/>
      <c r="R30" s="23"/>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62">
        <f>total_amount_ba($B$2,$D$2,D30,F30,J30,K30,M30)</f>
        <v>35554.5</v>
      </c>
      <c r="BB30" s="68">
        <f t="shared" si="2"/>
        <v>35554.5</v>
      </c>
      <c r="BC30" s="42" t="str">
        <f t="shared" si="3"/>
        <v>INR  Thirty Five Thousand Five Hundred &amp; Fifty Four  and Paise Fifty Only</v>
      </c>
      <c r="IE30" s="22">
        <v>4</v>
      </c>
      <c r="IF30" s="22" t="s">
        <v>37</v>
      </c>
      <c r="IG30" s="22" t="s">
        <v>42</v>
      </c>
      <c r="IH30" s="22">
        <v>10</v>
      </c>
      <c r="II30" s="22" t="s">
        <v>34</v>
      </c>
    </row>
    <row r="31" spans="1:243" s="21" customFormat="1" ht="34.5" customHeight="1">
      <c r="A31" s="48" t="s">
        <v>43</v>
      </c>
      <c r="B31" s="49"/>
      <c r="C31" s="50"/>
      <c r="D31" s="51"/>
      <c r="E31" s="51"/>
      <c r="F31" s="51"/>
      <c r="G31" s="51"/>
      <c r="H31" s="52"/>
      <c r="I31" s="52"/>
      <c r="J31" s="52"/>
      <c r="K31" s="52"/>
      <c r="L31" s="53"/>
      <c r="BA31" s="63">
        <f>SUM(BA13:BA30)</f>
        <v>385459.98</v>
      </c>
      <c r="BB31" s="67">
        <f>SUM(BB13:BB30)</f>
        <v>385459.98</v>
      </c>
      <c r="BC31" s="42" t="str">
        <f>SpellNumber($E$2,BB31)</f>
        <v>INR  Three Lakh Eighty Five Thousand Four Hundred &amp; Fifty Nine  and Paise Ninety Eight Only</v>
      </c>
      <c r="IE31" s="22">
        <v>4</v>
      </c>
      <c r="IF31" s="22" t="s">
        <v>37</v>
      </c>
      <c r="IG31" s="22" t="s">
        <v>42</v>
      </c>
      <c r="IH31" s="22">
        <v>10</v>
      </c>
      <c r="II31" s="22" t="s">
        <v>34</v>
      </c>
    </row>
    <row r="32" spans="1:243" s="27" customFormat="1" ht="33.75" customHeight="1">
      <c r="A32" s="49" t="s">
        <v>47</v>
      </c>
      <c r="B32" s="54"/>
      <c r="C32" s="25"/>
      <c r="D32" s="55"/>
      <c r="E32" s="56" t="s">
        <v>53</v>
      </c>
      <c r="F32" s="65"/>
      <c r="G32" s="57"/>
      <c r="H32" s="26"/>
      <c r="I32" s="26"/>
      <c r="J32" s="26"/>
      <c r="K32" s="58"/>
      <c r="L32" s="59"/>
      <c r="M32" s="60"/>
      <c r="O32" s="21"/>
      <c r="P32" s="21"/>
      <c r="Q32" s="21"/>
      <c r="R32" s="21"/>
      <c r="S32" s="21"/>
      <c r="BA32" s="64">
        <f>IF(ISBLANK(F32),0,IF(E32="Excess (+)",ROUND(BA31+(BA31*F32),2),IF(E32="Less (-)",ROUND(BA31+(BA31*F32*(-1)),2),IF(E32="At Par",BA31,0))))</f>
        <v>0</v>
      </c>
      <c r="BB32" s="66">
        <f>ROUND(BA32,0)</f>
        <v>0</v>
      </c>
      <c r="BC32" s="42" t="str">
        <f>SpellNumber($E$2,BA32)</f>
        <v>INR Zero Only</v>
      </c>
      <c r="IE32" s="28"/>
      <c r="IF32" s="28"/>
      <c r="IG32" s="28"/>
      <c r="IH32" s="28"/>
      <c r="II32" s="28"/>
    </row>
    <row r="33" spans="1:243" s="27" customFormat="1" ht="41.25" customHeight="1">
      <c r="A33" s="48" t="s">
        <v>46</v>
      </c>
      <c r="B33" s="48"/>
      <c r="C33" s="73" t="str">
        <f>SpellNumber($E$2,BA32)</f>
        <v>INR Zero Only</v>
      </c>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5"/>
      <c r="IE33" s="28"/>
      <c r="IF33" s="28"/>
      <c r="IG33" s="28"/>
      <c r="IH33" s="28"/>
      <c r="II33" s="28"/>
    </row>
    <row r="34" spans="3:243" s="12" customFormat="1" ht="15">
      <c r="C34" s="29"/>
      <c r="D34" s="29"/>
      <c r="E34" s="29"/>
      <c r="F34" s="29"/>
      <c r="G34" s="29"/>
      <c r="H34" s="29"/>
      <c r="I34" s="29"/>
      <c r="J34" s="29"/>
      <c r="K34" s="29"/>
      <c r="L34" s="29"/>
      <c r="M34" s="29"/>
      <c r="O34" s="29"/>
      <c r="BA34" s="29"/>
      <c r="BC34" s="29"/>
      <c r="IE34" s="13"/>
      <c r="IF34" s="13"/>
      <c r="IG34" s="13"/>
      <c r="IH34" s="13"/>
      <c r="II34" s="13"/>
    </row>
  </sheetData>
  <sheetProtection password="EEC8" sheet="1" selectLockedCells="1"/>
  <mergeCells count="8">
    <mergeCell ref="A9:BC9"/>
    <mergeCell ref="C33:BC33"/>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
      <formula1>IF(E32="Select",-1,IF(E32="At Par",0,0))</formula1>
      <formula2>IF(E32="Select",-1,IF(E32="At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
      <formula1>0</formula1>
      <formula2>IF(E32&lt;&gt;"Select",99.9,0)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28:G30 G13:H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4 M16:M24 M26 M28:M30">
      <formula1>0</formula1>
      <formula2>999999999999999</formula2>
    </dataValidation>
    <dataValidation type="decimal" allowBlank="1" showInputMessage="1" showErrorMessage="1" promptTitle="Rate Entry" prompt="Please enter the Rate in Rupees for this item. " errorTitle="Invaid Entry" error="Only Numeric Values are allowed. " sqref="H28:H30">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allowBlank="1" showInputMessage="1" showErrorMessage="1" sqref="C2">
      <formula1>"Normal, SingleWindow, Alternate"</formula1>
    </dataValidation>
    <dataValidation type="list" allowBlank="1" showInputMessage="1" showErrorMessage="1" sqref="E32">
      <formula1>"Select, Excess (+), Less (-)"</formula1>
    </dataValidation>
    <dataValidation type="decimal" allowBlank="1" showInputMessage="1" showErrorMessage="1" promptTitle="Quantity" prompt="Please enter the Quantity for this item. " errorTitle="Invalid Entry" error="Only Numeric Values are allowed. " sqref="D15 D25 D27 F13:F30">
      <formula1>0</formula1>
      <formula2>999999999999999</formula2>
    </dataValidation>
    <dataValidation allowBlank="1" showInputMessage="1" showErrorMessage="1" promptTitle="Units" prompt="Please enter Units in text" sqref="E15 E25 E27"/>
    <dataValidation type="list" allowBlank="1" showInputMessage="1" showErrorMessage="1" sqref="L28 L29 L13 L14 L15 L16 L17 L18 L19 L20 L21 L22 L23 L24 L25 L26 L27 L30">
      <formula1>"INR"</formula1>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allowBlank="1" showInputMessage="1" showErrorMessage="1" promptTitle="Itemcode/Make" prompt="Please enter text" sqref="C13:C30"/>
    <dataValidation type="list" showInputMessage="1" showErrorMessage="1" sqref="I13:I30">
      <formula1>"Excess(+), Less(-)"</formula1>
    </dataValidation>
    <dataValidation allowBlank="1" showInputMessage="1" showErrorMessage="1" promptTitle="Addition / Deduction" prompt="Please Choose the correct One" sqref="J13:J30"/>
    <dataValidation type="list" allowBlank="1" showInputMessage="1" showErrorMessage="1" sqref="K13:K30">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2022-02-28T10:16:00Z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