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<sst xmlns="http://schemas.openxmlformats.org/spreadsheetml/2006/main" count="124" uniqueCount="60">
  <si>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</si>
  <si>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</si>
  <si>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</si>
  <si>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</si>
  <si>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</si>
  <si>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</si>
  <si>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</si>
  <si>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</si>
  <si>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</si>
  <si>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</si>
  <si>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</si>
  <si>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</si>
  <si>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</si>
  <si>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</si>
  <si>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</si>
  <si>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</si>
  <si>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</si>
  <si>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</si>
  <si>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</si>
  <si>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</si>
  <si>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</si>
  <si>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</si>
  <si>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</si>
  <si>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</si>
  <si>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</si>
  <si>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</si>
  <si>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</si>
  <si>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</si>
  <si>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</si>
  <si>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</si>
  <si>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</si>
  <si>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</si>
  <si>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</si>
  <si>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</si>
  <si>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</si>
  <si>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</si>
  <si>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</si>
  <si>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</si>
  <si>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</si>
  <si>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</si>
  <si>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</si>
  <si>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</si>
  <si>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</si>
  <si>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</si>
  <si>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</si>
  <si>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</si>
  <si>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</si>
  <si>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</si>
  <si>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</si>
  <si>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</si>
  <si>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</si>
  <si>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</si>
  <si>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Chemical Earthing with Copper bonded rod of copper coating of 250 microns of dia 25 mm, length 3 Mtr with clamp, including earth enhancement material  and RCC precast Pit cover and earthing pit etc as reqd. complete. </t>
  </si>
  <si>
    <t>Providing and fixing 32 mm X 6 mm copper strip in 40 mm dia G.I. pipe from earth electrode including connection with brass nut, bolt, spring, washer excavation and re-filling etc. as required.</t>
  </si>
  <si>
    <t>Providing and fixing 32 mm X 6 mm copper strip on surface or in recess for connections etc. as required.</t>
  </si>
  <si>
    <t>No.</t>
  </si>
  <si>
    <t>Mtr.</t>
  </si>
  <si>
    <t>Tender Inviting Authority: Executive Engineer (Elect.)</t>
  </si>
  <si>
    <t>Name of Work: roviding and making 4 nos. copper earthing and connection with 32x6 mm copper strip in  WL-114</t>
  </si>
  <si>
    <t>Contract No:   36 /Elect/2022/356       Dated: 09.12.2022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</si>
</sst>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style="hair"/>
      <right style="hair"/>
      <top style="hair"/>
      <bottom style="hair"/>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2" fontId="71" fillId="0" borderId="20" xfId="0" applyNumberFormat="1"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1" xfId="59" applyNumberFormat="1" applyFont="1" applyFill="1" applyBorder="1" applyAlignment="1">
      <alignment horizontal="justify"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19.0039062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2"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0" t="str">
        <f>B2&amp;" BoQ"</f>
        <v>Percentage BoQ</v>
      </c>
      <c r="B1" s="70"/>
      <c r="C1" s="70"/>
      <c r="D1" s="70"/>
      <c r="E1" s="70"/>
      <c r="F1" s="70"/>
      <c r="G1" s="70"/>
      <c r="H1" s="70"/>
      <c r="I1" s="70"/>
      <c r="J1" s="70"/>
      <c r="K1" s="70"/>
      <c r="L1" s="70"/>
      <c r="O1" s="2"/>
      <c r="P1" s="2"/>
      <c r="Q1" s="3"/>
      <c r="IE1" s="3"/>
      <c r="IF1" s="3"/>
      <c r="IG1" s="3"/>
      <c r="IH1" s="3"/>
      <c r="II1" s="3"/>
    </row>
    <row r="2" spans="1:17" s="1" customFormat="1" ht="25.5" customHeight="1" hidden="1">
      <c r="A2" s="27" t="s">
        <v>3</v>
      </c>
      <c r="B2" s="27" t="s">
        <v>42</v>
      </c>
      <c r="C2" s="27" t="s">
        <v>4</v>
      </c>
      <c r="D2" s="27" t="s">
        <v>5</v>
      </c>
      <c r="E2" s="27" t="s">
        <v>6</v>
      </c>
      <c r="J2" s="4"/>
      <c r="K2" s="4"/>
      <c r="L2" s="4"/>
      <c r="O2" s="2"/>
      <c r="P2" s="2"/>
      <c r="Q2" s="3"/>
    </row>
    <row r="3" spans="1:243" s="1" customFormat="1" ht="30" customHeight="1" hidden="1">
      <c r="A3" s="1" t="s">
        <v>47</v>
      </c>
      <c r="C3" s="1" t="s">
        <v>46</v>
      </c>
      <c r="IE3" s="3"/>
      <c r="IF3" s="3"/>
      <c r="IG3" s="3"/>
      <c r="IH3" s="3"/>
      <c r="II3" s="3"/>
    </row>
    <row r="4" spans="1:243" s="5" customFormat="1" ht="30.75" customHeight="1">
      <c r="A4" s="71" t="s">
        <v>57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30.75" customHeight="1">
      <c r="A5" s="71" t="s">
        <v>58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6"/>
      <c r="IF5" s="6"/>
      <c r="IG5" s="6"/>
      <c r="IH5" s="6"/>
      <c r="II5" s="6"/>
    </row>
    <row r="6" spans="1:243" s="5" customFormat="1" ht="30.75" customHeight="1">
      <c r="A6" s="71" t="s">
        <v>59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6"/>
      <c r="IF6" s="6"/>
      <c r="IG6" s="6"/>
      <c r="IH6" s="6"/>
      <c r="II6" s="6"/>
    </row>
    <row r="7" spans="1:243" s="5"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58.5" customHeight="1">
      <c r="A8" s="28" t="s">
        <v>48</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64"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50</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49</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83.25" customHeight="1">
      <c r="A13" s="31">
        <v>1</v>
      </c>
      <c r="B13" s="77" t="s">
        <v>52</v>
      </c>
      <c r="C13" s="32" t="s">
        <v>33</v>
      </c>
      <c r="D13" s="53">
        <v>4</v>
      </c>
      <c r="E13" s="63" t="s">
        <v>55</v>
      </c>
      <c r="F13" s="54">
        <v>9850.75</v>
      </c>
      <c r="G13" s="20"/>
      <c r="H13" s="15"/>
      <c r="I13" s="33" t="s">
        <v>35</v>
      </c>
      <c r="J13" s="16">
        <f>IF(I13="Less(-)",-1,1)</f>
        <v>1</v>
      </c>
      <c r="K13" s="17" t="s">
        <v>43</v>
      </c>
      <c r="L13" s="17" t="s">
        <v>6</v>
      </c>
      <c r="M13" s="36"/>
      <c r="N13" s="20"/>
      <c r="O13" s="20"/>
      <c r="P13" s="37"/>
      <c r="Q13" s="20"/>
      <c r="R13" s="20"/>
      <c r="S13" s="37"/>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5">
        <f>total_amount_ba($B$2,$D$2,D13,F13,J13,K13,M13)</f>
        <v>39403</v>
      </c>
      <c r="BB13" s="61">
        <f>BA13+SUM(N13:AZ13)</f>
        <v>39403</v>
      </c>
      <c r="BC13" s="35" t="str">
        <f>SpellNumber(L13,BB13)</f>
        <v>INR  Thirty Nine Thousand Four Hundred &amp; Three  Only</v>
      </c>
      <c r="IE13" s="19">
        <v>1.01</v>
      </c>
      <c r="IF13" s="19" t="s">
        <v>36</v>
      </c>
      <c r="IG13" s="19" t="s">
        <v>33</v>
      </c>
      <c r="IH13" s="19">
        <v>123.223</v>
      </c>
      <c r="II13" s="19" t="s">
        <v>34</v>
      </c>
    </row>
    <row r="14" spans="1:243" s="18" customFormat="1" ht="85.5" customHeight="1">
      <c r="A14" s="31">
        <v>2</v>
      </c>
      <c r="B14" s="77" t="s">
        <v>53</v>
      </c>
      <c r="C14" s="32" t="s">
        <v>38</v>
      </c>
      <c r="D14" s="53">
        <v>36</v>
      </c>
      <c r="E14" s="63" t="s">
        <v>56</v>
      </c>
      <c r="F14" s="54">
        <v>2426</v>
      </c>
      <c r="G14" s="20"/>
      <c r="H14" s="20"/>
      <c r="I14" s="33" t="s">
        <v>35</v>
      </c>
      <c r="J14" s="16">
        <f>IF(I14="Less(-)",-1,1)</f>
        <v>1</v>
      </c>
      <c r="K14" s="17" t="s">
        <v>43</v>
      </c>
      <c r="L14" s="17" t="s">
        <v>6</v>
      </c>
      <c r="M14" s="38"/>
      <c r="N14" s="20"/>
      <c r="O14" s="20"/>
      <c r="P14" s="37"/>
      <c r="Q14" s="20"/>
      <c r="R14" s="20"/>
      <c r="S14" s="37"/>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5">
        <f>total_amount_ba($B$2,$D$2,D14,F14,J14,K14,M14)</f>
        <v>87336</v>
      </c>
      <c r="BB14" s="61">
        <f>BA14+SUM(N14:AZ14)</f>
        <v>87336</v>
      </c>
      <c r="BC14" s="35" t="str">
        <f>SpellNumber(L14,BB14)</f>
        <v>INR  Eighty Seven Thousand Three Hundred &amp; Thirty Six  Only</v>
      </c>
      <c r="IE14" s="19">
        <v>1.02</v>
      </c>
      <c r="IF14" s="19" t="s">
        <v>37</v>
      </c>
      <c r="IG14" s="19" t="s">
        <v>38</v>
      </c>
      <c r="IH14" s="19">
        <v>213</v>
      </c>
      <c r="II14" s="19" t="s">
        <v>34</v>
      </c>
    </row>
    <row r="15" spans="1:243" s="18" customFormat="1" ht="52.5" customHeight="1">
      <c r="A15" s="31">
        <v>3</v>
      </c>
      <c r="B15" s="77" t="s">
        <v>54</v>
      </c>
      <c r="C15" s="32" t="s">
        <v>39</v>
      </c>
      <c r="D15" s="53">
        <v>8</v>
      </c>
      <c r="E15" s="63" t="s">
        <v>56</v>
      </c>
      <c r="F15" s="54">
        <v>2020</v>
      </c>
      <c r="G15" s="20"/>
      <c r="H15" s="20"/>
      <c r="I15" s="33" t="s">
        <v>35</v>
      </c>
      <c r="J15" s="16">
        <f>IF(I15="Less(-)",-1,1)</f>
        <v>1</v>
      </c>
      <c r="K15" s="17" t="s">
        <v>43</v>
      </c>
      <c r="L15" s="17" t="s">
        <v>6</v>
      </c>
      <c r="M15" s="38"/>
      <c r="N15" s="20"/>
      <c r="O15" s="20"/>
      <c r="P15" s="37"/>
      <c r="Q15" s="20"/>
      <c r="R15" s="20"/>
      <c r="S15" s="37"/>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5">
        <f>total_amount_ba($B$2,$D$2,D15,F15,J15,K15,M15)</f>
        <v>16160</v>
      </c>
      <c r="BB15" s="61">
        <f>BA15+SUM(N15:AZ15)</f>
        <v>16160</v>
      </c>
      <c r="BC15" s="35" t="str">
        <f>SpellNumber(L15,BB15)</f>
        <v>INR  Sixteen Thousand One Hundred &amp; Sixty  Only</v>
      </c>
      <c r="IE15" s="19">
        <v>2</v>
      </c>
      <c r="IF15" s="19" t="s">
        <v>32</v>
      </c>
      <c r="IG15" s="19" t="s">
        <v>39</v>
      </c>
      <c r="IH15" s="19">
        <v>10</v>
      </c>
      <c r="II15" s="19" t="s">
        <v>34</v>
      </c>
    </row>
    <row r="16" spans="1:243" s="18" customFormat="1" ht="34.5" customHeight="1">
      <c r="A16" s="39" t="s">
        <v>41</v>
      </c>
      <c r="B16" s="40"/>
      <c r="C16" s="41"/>
      <c r="D16" s="42"/>
      <c r="E16" s="42"/>
      <c r="F16" s="42"/>
      <c r="G16" s="42"/>
      <c r="H16" s="43"/>
      <c r="I16" s="43"/>
      <c r="J16" s="43"/>
      <c r="K16" s="43"/>
      <c r="L16" s="44"/>
      <c r="BA16" s="56">
        <f>SUM(BA13:BA15)</f>
        <v>142899</v>
      </c>
      <c r="BB16" s="60">
        <f>SUM(BB13:BB15)</f>
        <v>142899</v>
      </c>
      <c r="BC16" s="35" t="str">
        <f>SpellNumber($E$2,BB16)</f>
        <v>INR  One Lakh Forty Two Thousand Eight Hundred &amp; Ninety Nine  Only</v>
      </c>
      <c r="IE16" s="19">
        <v>4</v>
      </c>
      <c r="IF16" s="19" t="s">
        <v>37</v>
      </c>
      <c r="IG16" s="19" t="s">
        <v>40</v>
      </c>
      <c r="IH16" s="19">
        <v>10</v>
      </c>
      <c r="II16" s="19" t="s">
        <v>34</v>
      </c>
    </row>
    <row r="17" spans="1:243" s="23" customFormat="1" ht="33.75" customHeight="1">
      <c r="A17" s="40" t="s">
        <v>45</v>
      </c>
      <c r="B17" s="45"/>
      <c r="C17" s="21"/>
      <c r="D17" s="46"/>
      <c r="E17" s="47" t="s">
        <v>51</v>
      </c>
      <c r="F17" s="58"/>
      <c r="G17" s="48"/>
      <c r="H17" s="22"/>
      <c r="I17" s="22"/>
      <c r="J17" s="22"/>
      <c r="K17" s="49"/>
      <c r="L17" s="50"/>
      <c r="M17" s="51"/>
      <c r="O17" s="18"/>
      <c r="P17" s="18"/>
      <c r="Q17" s="18"/>
      <c r="R17" s="18"/>
      <c r="S17" s="18"/>
      <c r="BA17" s="57">
        <f>IF(ISBLANK(F17),0,IF(E17="Excess (+)",ROUND(BA16+(BA16*F17),2),IF(E17="Less (-)",ROUND(BA16+(BA16*F17*(-1)),2),IF(E17="At Par",BA16,0))))</f>
        <v>0</v>
      </c>
      <c r="BB17" s="59">
        <f>ROUND(BA17,0)</f>
        <v>0</v>
      </c>
      <c r="BC17" s="35" t="str">
        <f>SpellNumber($E$2,BA17)</f>
        <v>INR Zero Only</v>
      </c>
      <c r="IE17" s="24"/>
      <c r="IF17" s="24"/>
      <c r="IG17" s="24"/>
      <c r="IH17" s="24"/>
      <c r="II17" s="24"/>
    </row>
    <row r="18" spans="1:243" s="23" customFormat="1" ht="41.25" customHeight="1">
      <c r="A18" s="39" t="s">
        <v>44</v>
      </c>
      <c r="B18" s="39"/>
      <c r="C18" s="67" t="str">
        <f>SpellNumber($E$2,BA17)</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9"/>
      <c r="IE18" s="24"/>
      <c r="IF18" s="24"/>
      <c r="IG18" s="24"/>
      <c r="IH18" s="24"/>
      <c r="II18" s="24"/>
    </row>
    <row r="19" spans="3:243" s="12" customFormat="1" ht="15">
      <c r="C19" s="25"/>
      <c r="D19" s="25"/>
      <c r="E19" s="25"/>
      <c r="F19" s="25"/>
      <c r="G19" s="25"/>
      <c r="H19" s="25"/>
      <c r="I19" s="25"/>
      <c r="J19" s="25"/>
      <c r="K19" s="25"/>
      <c r="L19" s="25"/>
      <c r="M19" s="25"/>
      <c r="O19" s="25"/>
      <c r="BA19" s="25"/>
      <c r="BC19" s="25"/>
      <c r="IE19" s="13"/>
      <c r="IF19" s="13"/>
      <c r="IG19" s="13"/>
      <c r="IH19" s="13"/>
      <c r="II19" s="13"/>
    </row>
  </sheetData>
  <sheetProtection password="EEC8" sheet="1" selectLockedCells="1"/>
  <mergeCells count="8">
    <mergeCell ref="A9:BC9"/>
    <mergeCell ref="C18:BC1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allowBlank="1" showInputMessage="1" showErrorMessage="1" sqref="L14 L13 L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C2">
      <formula1>"Normal, SingleWindow, Alternate"</formula1>
    </dataValidation>
    <dataValidation type="list" allowBlank="1" showInputMessage="1" showErrorMessage="1" sqref="E17">
      <formula1>"Select, Excess (+), Less (-)"</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K13:K1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2022-12-09T06:22:14Z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