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<sst xmlns="http://schemas.openxmlformats.org/spreadsheetml/2006/main" count="256" uniqueCount="94">
  <si>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</si>
  <si>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</si>
  <si>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</si>
  <si>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</si>
  <si>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</si>
  <si>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</si>
  <si>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</si>
  <si>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</si>
  <si>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</si>
  <si>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</si>
  <si>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</si>
  <si>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</si>
  <si>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</si>
  <si>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</si>
  <si>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</si>
  <si>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</si>
  <si>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</si>
  <si>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</si>
  <si>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</si>
  <si>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</si>
  <si>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</si>
  <si>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</si>
  <si>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</si>
  <si>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</si>
  <si>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</si>
  <si>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</si>
  <si>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</si>
  <si>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</si>
  <si>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</si>
  <si>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</si>
  <si>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</si>
  <si>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</si>
  <si>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</si>
  <si>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</si>
  <si>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</si>
  <si>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</si>
  <si>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</si>
  <si>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</si>
  <si>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</si>
  <si>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</si>
  <si>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</si>
  <si>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</si>
  <si>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</si>
  <si>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</si>
  <si>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</si>
  <si>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</si>
  <si>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</si>
  <si>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</si>
  <si>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</si>
  <si>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</si>
  <si>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</si>
  <si>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</si>
  <si>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</si>
  <si>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</si>
  <si>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Providing brick work (in width 225 mm or more) with F.P.S. bricks of class designation 7.5 in cement mortar 1:4 (1 cement : 4 coarse sand) at all levels.</t>
  </si>
  <si>
    <t>Providing 15mm thick cement plaster of mix 1:4 (1 cement : 4 fine sand) at all levels.</t>
  </si>
  <si>
    <t>Providing, laying and fixing following dia G.I. pipe (medium class) in ground complete with G.I. fittings including trenching (75 cm deep)and re-filling etc as required</t>
  </si>
  <si>
    <t>50 mm</t>
  </si>
  <si>
    <t>Supplying, installation DLP mini- trunking 32mm x 20mm and accessories white-system with independent cover- without central partion etc. as reqd.</t>
  </si>
  <si>
    <t>Mini- trunking</t>
  </si>
  <si>
    <t>End cap left or right</t>
  </si>
  <si>
    <t>Internal/ external angle</t>
  </si>
  <si>
    <t xml:space="preserve">Flat angle </t>
  </si>
  <si>
    <t>Flat junction</t>
  </si>
  <si>
    <r>
      <t>Fixing of RJ-45 modular box with cover plate or I/o box for internet  on surface/ recessed cutting the wall making good the same as required. ( box and cover plate will be supplied by dept.)</t>
    </r>
    <r>
      <rPr>
        <b/>
        <sz val="12"/>
        <color indexed="8"/>
        <rFont val="Arial"/>
        <family val="2"/>
      </rPr>
      <t xml:space="preserve"> </t>
    </r>
  </si>
  <si>
    <t xml:space="preserve">Fixing internet rack / Telephone DP suitable etc from store to site as reqd complete. </t>
  </si>
  <si>
    <t>S&amp;F, connecting and commissioning 2mm fabricated CRCA sheet   box of size 300 x 300 x 150 mm with hinged locakble front door with 3 mm thick bakelite sheet etc. complete as required.</t>
  </si>
  <si>
    <t>Supply  of HDPE pipe ISI mark of following size 32 mm (6Kg / cm²) inner dia, I/c cartage loading &amp; unloading etc. as reqd.</t>
  </si>
  <si>
    <t>direct in ground including excavation, sand cushioning, protective covering and refilling</t>
  </si>
  <si>
    <t>Laying charges direct in pipe</t>
  </si>
  <si>
    <t>Laying charges direct in open duct</t>
  </si>
  <si>
    <t>Laying charges on surface</t>
  </si>
  <si>
    <t>Drawing of optical cable enhanced cat 5/cat 6/telephone/ networking /power cable in existing steel conduit pipe/GI /HDPE pipe including numbering of networking wire from room to rack as reqd.</t>
  </si>
  <si>
    <t>Cum</t>
  </si>
  <si>
    <t>Sqm</t>
  </si>
  <si>
    <t>Mtr.</t>
  </si>
  <si>
    <t>Nos.</t>
  </si>
  <si>
    <t>Name of Work: Providing / Replacement of UTP cable at SIS, Charkhi gate , Health Centre, NCC gate,  Chandel Gate, Hall-9, GH-1 as requested by the security section</t>
  </si>
  <si>
    <t>Tender Inviting Authority:  Executive Engineer</t>
  </si>
  <si>
    <t>item6</t>
  </si>
  <si>
    <t>item7</t>
  </si>
  <si>
    <t>item8</t>
  </si>
  <si>
    <t>item9</t>
  </si>
  <si>
    <t>item10</t>
  </si>
  <si>
    <t>item11</t>
  </si>
  <si>
    <t>item12</t>
  </si>
  <si>
    <t>item13</t>
  </si>
  <si>
    <t>item14</t>
  </si>
  <si>
    <t>item15</t>
  </si>
  <si>
    <t>item16</t>
  </si>
  <si>
    <t>item17</t>
  </si>
  <si>
    <t>item18</t>
  </si>
  <si>
    <t>item19</t>
  </si>
  <si>
    <t>Contract No:   116 /IWD/ED/882                       Dated: 31.03.2022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</si>
</sst>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Arial"/>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0"/>
      <color indexed="8"/>
      <name val="Courier New"/>
      <family val="3"/>
    </font>
    <font>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0"/>
      <color rgb="FF000000"/>
      <name val="Courier New"/>
      <family val="3"/>
    </font>
    <font>
      <sz val="12"/>
      <color theme="1"/>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1">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6"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9" fillId="0" borderId="10" xfId="59" applyNumberFormat="1" applyFont="1" applyFill="1" applyBorder="1" applyAlignment="1">
      <alignment vertical="top" wrapText="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70"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pplyProtection="1">
      <alignment horizontal="right" vertical="top"/>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2" fillId="0" borderId="11" xfId="59" applyNumberFormat="1" applyFont="1" applyFill="1" applyBorder="1" applyAlignment="1">
      <alignment vertical="top"/>
      <protection/>
    </xf>
    <xf numFmtId="10" fontId="73"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9" fillId="0" borderId="10" xfId="59" applyNumberFormat="1" applyFont="1" applyFill="1" applyBorder="1" applyAlignment="1">
      <alignment horizontal="center" vertical="top" wrapText="1"/>
      <protection/>
    </xf>
    <xf numFmtId="0" fontId="17" fillId="0" borderId="11" xfId="0" applyFont="1" applyFill="1" applyBorder="1" applyAlignment="1">
      <alignment horizontal="justify" vertical="top" wrapText="1"/>
    </xf>
    <xf numFmtId="174" fontId="3" fillId="0" borderId="11" xfId="59" applyNumberFormat="1" applyFont="1" applyFill="1" applyBorder="1" applyAlignment="1">
      <alignment horizontal="center" vertical="top"/>
      <protection/>
    </xf>
    <xf numFmtId="0" fontId="3" fillId="0" borderId="11" xfId="57" applyNumberFormat="1" applyFont="1" applyFill="1" applyBorder="1" applyAlignment="1">
      <alignment horizontal="center" vertical="top"/>
      <protection/>
    </xf>
    <xf numFmtId="0" fontId="74" fillId="0" borderId="11" xfId="59" applyNumberFormat="1" applyFont="1" applyFill="1" applyBorder="1" applyAlignment="1">
      <alignment horizontal="left" vertical="top" wrapText="1" readingOrder="1"/>
      <protection/>
    </xf>
    <xf numFmtId="0" fontId="17" fillId="0" borderId="11" xfId="0" applyFont="1" applyFill="1" applyBorder="1" applyAlignment="1">
      <alignment horizontal="center" vertical="top" wrapText="1"/>
    </xf>
    <xf numFmtId="0" fontId="75" fillId="0" borderId="11" xfId="0" applyFont="1" applyFill="1" applyBorder="1" applyAlignment="1">
      <alignment horizontal="justify" vertical="top" wrapText="1"/>
    </xf>
    <xf numFmtId="0" fontId="17" fillId="0" borderId="11" xfId="0" applyFont="1" applyFill="1" applyBorder="1" applyAlignment="1">
      <alignment horizontal="center" vertical="top"/>
    </xf>
    <xf numFmtId="0" fontId="17" fillId="0" borderId="11" xfId="0" applyFont="1" applyFill="1" applyBorder="1" applyAlignment="1">
      <alignment horizontal="justify" vertical="top"/>
    </xf>
    <xf numFmtId="1" fontId="17" fillId="0" borderId="11" xfId="0" applyNumberFormat="1" applyFont="1" applyFill="1" applyBorder="1" applyAlignment="1">
      <alignment horizontal="center" vertical="top"/>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6"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5"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35"/>
  <sheetViews>
    <sheetView showGridLines="0" zoomScale="75" zoomScaleNormal="75" zoomScalePageLayoutView="0" workbookViewId="0" topLeftCell="A20">
      <selection activeCell="D33" sqref="D33"/>
    </sheetView>
  </sheetViews>
  <sheetFormatPr defaultColWidth="9.140625" defaultRowHeight="15"/>
  <cols>
    <col min="1" max="1" width="14.8515625" style="28" customWidth="1"/>
    <col min="2" max="2" width="44.57421875" style="28" customWidth="1"/>
    <col min="3" max="3" width="24.710937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59"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84" t="str">
        <f>B2&amp;" BoQ"</f>
        <v>Percentage BoQ</v>
      </c>
      <c r="B1" s="84"/>
      <c r="C1" s="84"/>
      <c r="D1" s="84"/>
      <c r="E1" s="84"/>
      <c r="F1" s="84"/>
      <c r="G1" s="84"/>
      <c r="H1" s="84"/>
      <c r="I1" s="84"/>
      <c r="J1" s="84"/>
      <c r="K1" s="84"/>
      <c r="L1" s="84"/>
      <c r="O1" s="2"/>
      <c r="P1" s="2"/>
      <c r="Q1" s="3"/>
      <c r="IE1" s="3"/>
      <c r="IF1" s="3"/>
      <c r="IG1" s="3"/>
      <c r="IH1" s="3"/>
      <c r="II1" s="3"/>
    </row>
    <row r="2" spans="1:17" s="1" customFormat="1" ht="25.5" customHeight="1" hidden="1">
      <c r="A2" s="30" t="s">
        <v>3</v>
      </c>
      <c r="B2" s="30" t="s">
        <v>44</v>
      </c>
      <c r="C2" s="30" t="s">
        <v>4</v>
      </c>
      <c r="D2" s="30" t="s">
        <v>5</v>
      </c>
      <c r="E2" s="30" t="s">
        <v>6</v>
      </c>
      <c r="J2" s="4"/>
      <c r="K2" s="4"/>
      <c r="L2" s="4"/>
      <c r="O2" s="2"/>
      <c r="P2" s="2"/>
      <c r="Q2" s="3"/>
    </row>
    <row r="3" spans="1:243" s="1" customFormat="1" ht="30" customHeight="1" hidden="1">
      <c r="A3" s="1" t="s">
        <v>49</v>
      </c>
      <c r="C3" s="1" t="s">
        <v>48</v>
      </c>
      <c r="IE3" s="3"/>
      <c r="IF3" s="3"/>
      <c r="IG3" s="3"/>
      <c r="IH3" s="3"/>
      <c r="II3" s="3"/>
    </row>
    <row r="4" spans="1:243" s="5" customFormat="1" ht="30.75" customHeight="1">
      <c r="A4" s="85" t="s">
        <v>78</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6"/>
      <c r="IF4" s="6"/>
      <c r="IG4" s="6"/>
      <c r="IH4" s="6"/>
      <c r="II4" s="6"/>
    </row>
    <row r="5" spans="1:243" s="5" customFormat="1" ht="30.75" customHeight="1">
      <c r="A5" s="85" t="s">
        <v>77</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6"/>
      <c r="IF5" s="6"/>
      <c r="IG5" s="6"/>
      <c r="IH5" s="6"/>
      <c r="II5" s="6"/>
    </row>
    <row r="6" spans="1:243" s="5" customFormat="1" ht="30.75" customHeight="1">
      <c r="A6" s="85" t="s">
        <v>93</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6"/>
      <c r="IF6" s="6"/>
      <c r="IG6" s="6"/>
      <c r="IH6" s="6"/>
      <c r="II6" s="6"/>
    </row>
    <row r="7" spans="1:243" s="5" customFormat="1" ht="29.25" customHeight="1"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6"/>
      <c r="IF7" s="6"/>
      <c r="IG7" s="6"/>
      <c r="IH7" s="6"/>
      <c r="II7" s="6"/>
    </row>
    <row r="8" spans="1:243" s="7" customFormat="1" ht="58.5" customHeight="1">
      <c r="A8" s="31" t="s">
        <v>50</v>
      </c>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9"/>
      <c r="IE8" s="8"/>
      <c r="IF8" s="8"/>
      <c r="IG8" s="8"/>
      <c r="IH8" s="8"/>
      <c r="II8" s="8"/>
    </row>
    <row r="9" spans="1:243" s="9" customFormat="1" ht="61.5" customHeight="1">
      <c r="A9" s="78" t="s">
        <v>8</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80"/>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52</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8" t="s">
        <v>51</v>
      </c>
      <c r="BB11" s="33" t="s">
        <v>30</v>
      </c>
      <c r="BC11" s="33"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1" customFormat="1" ht="75">
      <c r="A13" s="73">
        <v>1</v>
      </c>
      <c r="B13" s="74" t="s">
        <v>54</v>
      </c>
      <c r="C13" s="72" t="s">
        <v>33</v>
      </c>
      <c r="D13" s="70">
        <v>2</v>
      </c>
      <c r="E13" s="71" t="s">
        <v>73</v>
      </c>
      <c r="F13" s="60">
        <v>5578.35</v>
      </c>
      <c r="G13" s="23"/>
      <c r="H13" s="16"/>
      <c r="I13" s="35" t="s">
        <v>35</v>
      </c>
      <c r="J13" s="17">
        <f aca="true" t="shared" si="0" ref="J13:J23">IF(I13="Less(-)",-1,1)</f>
        <v>1</v>
      </c>
      <c r="K13" s="18" t="s">
        <v>45</v>
      </c>
      <c r="L13" s="18" t="s">
        <v>6</v>
      </c>
      <c r="M13" s="41"/>
      <c r="N13" s="23"/>
      <c r="O13" s="23"/>
      <c r="P13" s="42"/>
      <c r="Q13" s="23"/>
      <c r="R13" s="23"/>
      <c r="S13" s="42"/>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61">
        <f>total_amount_ba($B$2,$D$2,D13,F13,J13,K13,M13)</f>
        <v>11156.7</v>
      </c>
      <c r="BB13" s="67">
        <f>BA13+SUM(N13:AZ13)</f>
        <v>11156.7</v>
      </c>
      <c r="BC13" s="40" t="str">
        <f>SpellNumber(L13,BB13)</f>
        <v>INR  Eleven Thousand One Hundred &amp; Fifty Six  and Paise Seventy Only</v>
      </c>
      <c r="IE13" s="22">
        <v>1.01</v>
      </c>
      <c r="IF13" s="22" t="s">
        <v>36</v>
      </c>
      <c r="IG13" s="22" t="s">
        <v>33</v>
      </c>
      <c r="IH13" s="22">
        <v>123.223</v>
      </c>
      <c r="II13" s="22" t="s">
        <v>34</v>
      </c>
    </row>
    <row r="14" spans="1:243" s="21" customFormat="1" ht="45">
      <c r="A14" s="73">
        <v>2</v>
      </c>
      <c r="B14" s="74" t="s">
        <v>55</v>
      </c>
      <c r="C14" s="72" t="s">
        <v>38</v>
      </c>
      <c r="D14" s="70">
        <v>10</v>
      </c>
      <c r="E14" s="71" t="s">
        <v>74</v>
      </c>
      <c r="F14" s="60">
        <v>268.3</v>
      </c>
      <c r="G14" s="23"/>
      <c r="H14" s="23"/>
      <c r="I14" s="35" t="s">
        <v>35</v>
      </c>
      <c r="J14" s="17">
        <f t="shared" si="0"/>
        <v>1</v>
      </c>
      <c r="K14" s="18" t="s">
        <v>45</v>
      </c>
      <c r="L14" s="18" t="s">
        <v>6</v>
      </c>
      <c r="M14" s="43"/>
      <c r="N14" s="23"/>
      <c r="O14" s="23"/>
      <c r="P14" s="42"/>
      <c r="Q14" s="23"/>
      <c r="R14" s="23"/>
      <c r="S14" s="42"/>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61">
        <f aca="true" t="shared" si="1" ref="BA14:BA23">total_amount_ba($B$2,$D$2,D14,F14,J14,K14,M14)</f>
        <v>2683</v>
      </c>
      <c r="BB14" s="67">
        <f aca="true" t="shared" si="2" ref="BB14:BB27">BA14+SUM(N14:AZ14)</f>
        <v>2683</v>
      </c>
      <c r="BC14" s="40" t="str">
        <f>SpellNumber(L14,BB14)</f>
        <v>INR  Two Thousand Six Hundred &amp; Eighty Three  Only</v>
      </c>
      <c r="IE14" s="22">
        <v>1.02</v>
      </c>
      <c r="IF14" s="22" t="s">
        <v>37</v>
      </c>
      <c r="IG14" s="22" t="s">
        <v>38</v>
      </c>
      <c r="IH14" s="22">
        <v>213</v>
      </c>
      <c r="II14" s="22" t="s">
        <v>34</v>
      </c>
    </row>
    <row r="15" spans="1:243" s="21" customFormat="1" ht="75">
      <c r="A15" s="73">
        <v>3</v>
      </c>
      <c r="B15" s="74" t="s">
        <v>56</v>
      </c>
      <c r="C15" s="72" t="s">
        <v>39</v>
      </c>
      <c r="D15" s="34"/>
      <c r="E15" s="15"/>
      <c r="F15" s="35"/>
      <c r="G15" s="16"/>
      <c r="H15" s="16"/>
      <c r="I15" s="35"/>
      <c r="J15" s="17"/>
      <c r="K15" s="18"/>
      <c r="L15" s="18"/>
      <c r="M15" s="19"/>
      <c r="N15" s="20"/>
      <c r="O15" s="20"/>
      <c r="P15" s="36"/>
      <c r="Q15" s="20"/>
      <c r="R15" s="20"/>
      <c r="S15" s="36"/>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8"/>
      <c r="BB15" s="39"/>
      <c r="BC15" s="40"/>
      <c r="IE15" s="22">
        <v>2</v>
      </c>
      <c r="IF15" s="22" t="s">
        <v>32</v>
      </c>
      <c r="IG15" s="22" t="s">
        <v>39</v>
      </c>
      <c r="IH15" s="22">
        <v>10</v>
      </c>
      <c r="II15" s="22" t="s">
        <v>34</v>
      </c>
    </row>
    <row r="16" spans="1:243" s="21" customFormat="1" ht="28.5">
      <c r="A16" s="75">
        <v>3.1</v>
      </c>
      <c r="B16" s="74" t="s">
        <v>57</v>
      </c>
      <c r="C16" s="72" t="s">
        <v>41</v>
      </c>
      <c r="D16" s="70">
        <v>80</v>
      </c>
      <c r="E16" s="71" t="s">
        <v>75</v>
      </c>
      <c r="F16" s="60">
        <v>469.97</v>
      </c>
      <c r="G16" s="23"/>
      <c r="H16" s="23"/>
      <c r="I16" s="35" t="s">
        <v>35</v>
      </c>
      <c r="J16" s="17">
        <f t="shared" si="0"/>
        <v>1</v>
      </c>
      <c r="K16" s="18" t="s">
        <v>45</v>
      </c>
      <c r="L16" s="18" t="s">
        <v>6</v>
      </c>
      <c r="M16" s="43"/>
      <c r="N16" s="23"/>
      <c r="O16" s="23"/>
      <c r="P16" s="42"/>
      <c r="Q16" s="23"/>
      <c r="R16" s="23"/>
      <c r="S16" s="42"/>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61">
        <f t="shared" si="1"/>
        <v>37597.6</v>
      </c>
      <c r="BB16" s="67">
        <f t="shared" si="2"/>
        <v>37597.6</v>
      </c>
      <c r="BC16" s="40" t="str">
        <f aca="true" t="shared" si="3" ref="BC16:BC27">SpellNumber(L16,BB16)</f>
        <v>INR  Thirty Seven Thousand Five Hundred &amp; Ninety Seven  and Paise Sixty Only</v>
      </c>
      <c r="IE16" s="22">
        <v>3</v>
      </c>
      <c r="IF16" s="22" t="s">
        <v>40</v>
      </c>
      <c r="IG16" s="22" t="s">
        <v>41</v>
      </c>
      <c r="IH16" s="22">
        <v>10</v>
      </c>
      <c r="II16" s="22" t="s">
        <v>34</v>
      </c>
    </row>
    <row r="17" spans="1:243" s="21" customFormat="1" ht="75">
      <c r="A17" s="73">
        <v>4</v>
      </c>
      <c r="B17" s="74" t="s">
        <v>58</v>
      </c>
      <c r="C17" s="72" t="s">
        <v>42</v>
      </c>
      <c r="D17" s="34"/>
      <c r="E17" s="15"/>
      <c r="F17" s="35"/>
      <c r="G17" s="16"/>
      <c r="H17" s="16"/>
      <c r="I17" s="35"/>
      <c r="J17" s="17"/>
      <c r="K17" s="18"/>
      <c r="L17" s="18"/>
      <c r="M17" s="19"/>
      <c r="N17" s="20"/>
      <c r="O17" s="20"/>
      <c r="P17" s="36"/>
      <c r="Q17" s="20"/>
      <c r="R17" s="20"/>
      <c r="S17" s="36"/>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8"/>
      <c r="BB17" s="39"/>
      <c r="BC17" s="40"/>
      <c r="IE17" s="22">
        <v>1.01</v>
      </c>
      <c r="IF17" s="22" t="s">
        <v>36</v>
      </c>
      <c r="IG17" s="22" t="s">
        <v>33</v>
      </c>
      <c r="IH17" s="22">
        <v>123.223</v>
      </c>
      <c r="II17" s="22" t="s">
        <v>34</v>
      </c>
    </row>
    <row r="18" spans="1:243" s="21" customFormat="1" ht="28.5">
      <c r="A18" s="73">
        <v>4.1</v>
      </c>
      <c r="B18" s="74" t="s">
        <v>59</v>
      </c>
      <c r="C18" s="72" t="s">
        <v>79</v>
      </c>
      <c r="D18" s="70">
        <v>100</v>
      </c>
      <c r="E18" s="71" t="s">
        <v>75</v>
      </c>
      <c r="F18" s="60">
        <v>199.91</v>
      </c>
      <c r="G18" s="23"/>
      <c r="H18" s="23"/>
      <c r="I18" s="35" t="s">
        <v>35</v>
      </c>
      <c r="J18" s="17">
        <f t="shared" si="0"/>
        <v>1</v>
      </c>
      <c r="K18" s="18" t="s">
        <v>45</v>
      </c>
      <c r="L18" s="18" t="s">
        <v>6</v>
      </c>
      <c r="M18" s="43"/>
      <c r="N18" s="23"/>
      <c r="O18" s="23"/>
      <c r="P18" s="42"/>
      <c r="Q18" s="23"/>
      <c r="R18" s="23"/>
      <c r="S18" s="42"/>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44"/>
      <c r="AV18" s="37"/>
      <c r="AW18" s="37"/>
      <c r="AX18" s="37"/>
      <c r="AY18" s="37"/>
      <c r="AZ18" s="37"/>
      <c r="BA18" s="61">
        <f t="shared" si="1"/>
        <v>19991</v>
      </c>
      <c r="BB18" s="67">
        <f t="shared" si="2"/>
        <v>19991</v>
      </c>
      <c r="BC18" s="40" t="str">
        <f t="shared" si="3"/>
        <v>INR  Nineteen Thousand Nine Hundred &amp; Ninety One  Only</v>
      </c>
      <c r="IE18" s="22">
        <v>1.02</v>
      </c>
      <c r="IF18" s="22" t="s">
        <v>37</v>
      </c>
      <c r="IG18" s="22" t="s">
        <v>38</v>
      </c>
      <c r="IH18" s="22">
        <v>213</v>
      </c>
      <c r="II18" s="22" t="s">
        <v>34</v>
      </c>
    </row>
    <row r="19" spans="1:243" s="21" customFormat="1" ht="28.5">
      <c r="A19" s="73">
        <v>4.2</v>
      </c>
      <c r="B19" s="74" t="s">
        <v>60</v>
      </c>
      <c r="C19" s="72" t="s">
        <v>80</v>
      </c>
      <c r="D19" s="70">
        <v>10</v>
      </c>
      <c r="E19" s="71" t="s">
        <v>76</v>
      </c>
      <c r="F19" s="60">
        <v>134.15</v>
      </c>
      <c r="G19" s="23"/>
      <c r="H19" s="23"/>
      <c r="I19" s="35" t="s">
        <v>35</v>
      </c>
      <c r="J19" s="17">
        <f t="shared" si="0"/>
        <v>1</v>
      </c>
      <c r="K19" s="18" t="s">
        <v>45</v>
      </c>
      <c r="L19" s="18" t="s">
        <v>6</v>
      </c>
      <c r="M19" s="43"/>
      <c r="N19" s="23"/>
      <c r="O19" s="23"/>
      <c r="P19" s="42"/>
      <c r="Q19" s="23"/>
      <c r="R19" s="23"/>
      <c r="S19" s="42"/>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61">
        <f t="shared" si="1"/>
        <v>1341.5</v>
      </c>
      <c r="BB19" s="67">
        <f t="shared" si="2"/>
        <v>1341.5</v>
      </c>
      <c r="BC19" s="40" t="str">
        <f t="shared" si="3"/>
        <v>INR  One Thousand Three Hundred &amp; Forty One  and Paise Fifty Only</v>
      </c>
      <c r="IE19" s="22">
        <v>2</v>
      </c>
      <c r="IF19" s="22" t="s">
        <v>32</v>
      </c>
      <c r="IG19" s="22" t="s">
        <v>39</v>
      </c>
      <c r="IH19" s="22">
        <v>10</v>
      </c>
      <c r="II19" s="22" t="s">
        <v>34</v>
      </c>
    </row>
    <row r="20" spans="1:243" s="21" customFormat="1" ht="28.5">
      <c r="A20" s="73">
        <v>4.3</v>
      </c>
      <c r="B20" s="74" t="s">
        <v>61</v>
      </c>
      <c r="C20" s="72" t="s">
        <v>81</v>
      </c>
      <c r="D20" s="70">
        <v>10</v>
      </c>
      <c r="E20" s="71" t="s">
        <v>76</v>
      </c>
      <c r="F20" s="60">
        <v>128.89</v>
      </c>
      <c r="G20" s="23"/>
      <c r="H20" s="23"/>
      <c r="I20" s="35" t="s">
        <v>35</v>
      </c>
      <c r="J20" s="17">
        <f t="shared" si="0"/>
        <v>1</v>
      </c>
      <c r="K20" s="18" t="s">
        <v>45</v>
      </c>
      <c r="L20" s="18" t="s">
        <v>6</v>
      </c>
      <c r="M20" s="43"/>
      <c r="N20" s="23"/>
      <c r="O20" s="23"/>
      <c r="P20" s="42"/>
      <c r="Q20" s="23"/>
      <c r="R20" s="23"/>
      <c r="S20" s="42"/>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61">
        <f t="shared" si="1"/>
        <v>1288.9</v>
      </c>
      <c r="BB20" s="67">
        <f t="shared" si="2"/>
        <v>1288.9</v>
      </c>
      <c r="BC20" s="40" t="str">
        <f t="shared" si="3"/>
        <v>INR  One Thousand Two Hundred &amp; Eighty Eight  and Paise Ninety Only</v>
      </c>
      <c r="IE20" s="22">
        <v>3</v>
      </c>
      <c r="IF20" s="22" t="s">
        <v>40</v>
      </c>
      <c r="IG20" s="22" t="s">
        <v>41</v>
      </c>
      <c r="IH20" s="22">
        <v>10</v>
      </c>
      <c r="II20" s="22" t="s">
        <v>34</v>
      </c>
    </row>
    <row r="21" spans="1:243" s="21" customFormat="1" ht="27.75" customHeight="1">
      <c r="A21" s="73">
        <v>4.4</v>
      </c>
      <c r="B21" s="74" t="s">
        <v>62</v>
      </c>
      <c r="C21" s="72" t="s">
        <v>82</v>
      </c>
      <c r="D21" s="70">
        <v>10</v>
      </c>
      <c r="E21" s="71" t="s">
        <v>76</v>
      </c>
      <c r="F21" s="60">
        <v>109.6</v>
      </c>
      <c r="G21" s="23"/>
      <c r="H21" s="23"/>
      <c r="I21" s="35" t="s">
        <v>35</v>
      </c>
      <c r="J21" s="17">
        <f t="shared" si="0"/>
        <v>1</v>
      </c>
      <c r="K21" s="18" t="s">
        <v>45</v>
      </c>
      <c r="L21" s="18" t="s">
        <v>6</v>
      </c>
      <c r="M21" s="43"/>
      <c r="N21" s="23"/>
      <c r="O21" s="23"/>
      <c r="P21" s="42"/>
      <c r="Q21" s="23"/>
      <c r="R21" s="23"/>
      <c r="S21" s="42"/>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61">
        <f t="shared" si="1"/>
        <v>1096</v>
      </c>
      <c r="BB21" s="67">
        <f t="shared" si="2"/>
        <v>1096</v>
      </c>
      <c r="BC21" s="40" t="str">
        <f t="shared" si="3"/>
        <v>INR  One Thousand  &amp;Ninety Six  Only</v>
      </c>
      <c r="IE21" s="22">
        <v>1.01</v>
      </c>
      <c r="IF21" s="22" t="s">
        <v>36</v>
      </c>
      <c r="IG21" s="22" t="s">
        <v>33</v>
      </c>
      <c r="IH21" s="22">
        <v>123.223</v>
      </c>
      <c r="II21" s="22" t="s">
        <v>34</v>
      </c>
    </row>
    <row r="22" spans="1:243" s="21" customFormat="1" ht="28.5">
      <c r="A22" s="73">
        <v>4.5</v>
      </c>
      <c r="B22" s="74" t="s">
        <v>63</v>
      </c>
      <c r="C22" s="72" t="s">
        <v>83</v>
      </c>
      <c r="D22" s="70">
        <v>10</v>
      </c>
      <c r="E22" s="71" t="s">
        <v>76</v>
      </c>
      <c r="F22" s="60">
        <v>127.14</v>
      </c>
      <c r="G22" s="23"/>
      <c r="H22" s="23"/>
      <c r="I22" s="35" t="s">
        <v>35</v>
      </c>
      <c r="J22" s="17">
        <f t="shared" si="0"/>
        <v>1</v>
      </c>
      <c r="K22" s="18" t="s">
        <v>45</v>
      </c>
      <c r="L22" s="18" t="s">
        <v>6</v>
      </c>
      <c r="M22" s="43"/>
      <c r="N22" s="23"/>
      <c r="O22" s="23"/>
      <c r="P22" s="42"/>
      <c r="Q22" s="23"/>
      <c r="R22" s="23"/>
      <c r="S22" s="42"/>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61">
        <f t="shared" si="1"/>
        <v>1271.4</v>
      </c>
      <c r="BB22" s="67">
        <f t="shared" si="2"/>
        <v>1271.4</v>
      </c>
      <c r="BC22" s="40" t="str">
        <f t="shared" si="3"/>
        <v>INR  One Thousand Two Hundred &amp; Seventy One  and Paise Forty Only</v>
      </c>
      <c r="IE22" s="22">
        <v>1.02</v>
      </c>
      <c r="IF22" s="22" t="s">
        <v>37</v>
      </c>
      <c r="IG22" s="22" t="s">
        <v>38</v>
      </c>
      <c r="IH22" s="22">
        <v>213</v>
      </c>
      <c r="II22" s="22" t="s">
        <v>34</v>
      </c>
    </row>
    <row r="23" spans="1:243" s="21" customFormat="1" ht="94.5">
      <c r="A23" s="73">
        <v>5</v>
      </c>
      <c r="B23" s="74" t="s">
        <v>64</v>
      </c>
      <c r="C23" s="72" t="s">
        <v>84</v>
      </c>
      <c r="D23" s="70">
        <v>20</v>
      </c>
      <c r="E23" s="71" t="s">
        <v>76</v>
      </c>
      <c r="F23" s="60">
        <v>69.27</v>
      </c>
      <c r="G23" s="23"/>
      <c r="H23" s="23"/>
      <c r="I23" s="35" t="s">
        <v>35</v>
      </c>
      <c r="J23" s="17">
        <f t="shared" si="0"/>
        <v>1</v>
      </c>
      <c r="K23" s="18" t="s">
        <v>45</v>
      </c>
      <c r="L23" s="18" t="s">
        <v>6</v>
      </c>
      <c r="M23" s="43"/>
      <c r="N23" s="23"/>
      <c r="O23" s="23"/>
      <c r="P23" s="42"/>
      <c r="Q23" s="23"/>
      <c r="R23" s="23"/>
      <c r="S23" s="42"/>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61">
        <f t="shared" si="1"/>
        <v>1385.4</v>
      </c>
      <c r="BB23" s="67">
        <f t="shared" si="2"/>
        <v>1385.4</v>
      </c>
      <c r="BC23" s="40" t="str">
        <f t="shared" si="3"/>
        <v>INR  One Thousand Three Hundred &amp; Eighty Five  and Paise Forty Only</v>
      </c>
      <c r="IE23" s="22">
        <v>2</v>
      </c>
      <c r="IF23" s="22" t="s">
        <v>32</v>
      </c>
      <c r="IG23" s="22" t="s">
        <v>39</v>
      </c>
      <c r="IH23" s="22">
        <v>10</v>
      </c>
      <c r="II23" s="22" t="s">
        <v>34</v>
      </c>
    </row>
    <row r="24" spans="1:243" s="21" customFormat="1" ht="45">
      <c r="A24" s="75">
        <v>6</v>
      </c>
      <c r="B24" s="76" t="s">
        <v>65</v>
      </c>
      <c r="C24" s="72" t="s">
        <v>85</v>
      </c>
      <c r="D24" s="70">
        <v>10</v>
      </c>
      <c r="E24" s="71" t="s">
        <v>76</v>
      </c>
      <c r="F24" s="60">
        <v>217.45</v>
      </c>
      <c r="G24" s="23"/>
      <c r="H24" s="23"/>
      <c r="I24" s="35" t="s">
        <v>35</v>
      </c>
      <c r="J24" s="17">
        <f>IF(I24="Less(-)",-1,1)</f>
        <v>1</v>
      </c>
      <c r="K24" s="18" t="s">
        <v>45</v>
      </c>
      <c r="L24" s="18" t="s">
        <v>6</v>
      </c>
      <c r="M24" s="43"/>
      <c r="N24" s="23"/>
      <c r="O24" s="23"/>
      <c r="P24" s="42"/>
      <c r="Q24" s="23"/>
      <c r="R24" s="23"/>
      <c r="S24" s="42"/>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61">
        <f>total_amount_ba($B$2,$D$2,D24,F24,J24,K24,M24)</f>
        <v>2174.5</v>
      </c>
      <c r="BB24" s="67">
        <f t="shared" si="2"/>
        <v>2174.5</v>
      </c>
      <c r="BC24" s="40" t="str">
        <f t="shared" si="3"/>
        <v>INR  Two Thousand One Hundred &amp; Seventy Four  and Paise Fifty Only</v>
      </c>
      <c r="IE24" s="22">
        <v>1.01</v>
      </c>
      <c r="IF24" s="22" t="s">
        <v>36</v>
      </c>
      <c r="IG24" s="22" t="s">
        <v>33</v>
      </c>
      <c r="IH24" s="22">
        <v>123.223</v>
      </c>
      <c r="II24" s="22" t="s">
        <v>34</v>
      </c>
    </row>
    <row r="25" spans="1:243" s="21" customFormat="1" ht="90">
      <c r="A25" s="77">
        <v>7</v>
      </c>
      <c r="B25" s="69" t="s">
        <v>66</v>
      </c>
      <c r="C25" s="72" t="s">
        <v>86</v>
      </c>
      <c r="D25" s="70">
        <v>10</v>
      </c>
      <c r="E25" s="71" t="s">
        <v>76</v>
      </c>
      <c r="F25" s="60">
        <v>1559.84</v>
      </c>
      <c r="G25" s="23"/>
      <c r="H25" s="23"/>
      <c r="I25" s="35" t="s">
        <v>35</v>
      </c>
      <c r="J25" s="17">
        <f>IF(I25="Less(-)",-1,1)</f>
        <v>1</v>
      </c>
      <c r="K25" s="18" t="s">
        <v>45</v>
      </c>
      <c r="L25" s="18" t="s">
        <v>6</v>
      </c>
      <c r="M25" s="43"/>
      <c r="N25" s="23"/>
      <c r="O25" s="23"/>
      <c r="P25" s="42"/>
      <c r="Q25" s="23"/>
      <c r="R25" s="23"/>
      <c r="S25" s="42"/>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61">
        <f>total_amount_ba($B$2,$D$2,D25,F25,J25,K25,M25)</f>
        <v>15598.4</v>
      </c>
      <c r="BB25" s="67">
        <f t="shared" si="2"/>
        <v>15598.4</v>
      </c>
      <c r="BC25" s="40" t="str">
        <f t="shared" si="3"/>
        <v>INR  Fifteen Thousand Five Hundred &amp; Ninety Eight  and Paise Forty Only</v>
      </c>
      <c r="IE25" s="22">
        <v>1.02</v>
      </c>
      <c r="IF25" s="22" t="s">
        <v>37</v>
      </c>
      <c r="IG25" s="22" t="s">
        <v>38</v>
      </c>
      <c r="IH25" s="22">
        <v>213</v>
      </c>
      <c r="II25" s="22" t="s">
        <v>34</v>
      </c>
    </row>
    <row r="26" spans="1:243" s="21" customFormat="1" ht="66.75" customHeight="1">
      <c r="A26" s="73">
        <v>8</v>
      </c>
      <c r="B26" s="69" t="s">
        <v>67</v>
      </c>
      <c r="C26" s="72" t="s">
        <v>87</v>
      </c>
      <c r="D26" s="34"/>
      <c r="E26" s="15"/>
      <c r="F26" s="35"/>
      <c r="G26" s="16"/>
      <c r="H26" s="16"/>
      <c r="I26" s="35"/>
      <c r="J26" s="17"/>
      <c r="K26" s="18"/>
      <c r="L26" s="18"/>
      <c r="M26" s="19"/>
      <c r="N26" s="20"/>
      <c r="O26" s="20"/>
      <c r="P26" s="36"/>
      <c r="Q26" s="20"/>
      <c r="R26" s="20"/>
      <c r="S26" s="36"/>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8"/>
      <c r="BB26" s="39"/>
      <c r="BC26" s="40"/>
      <c r="IE26" s="22">
        <v>2</v>
      </c>
      <c r="IF26" s="22" t="s">
        <v>32</v>
      </c>
      <c r="IG26" s="22" t="s">
        <v>39</v>
      </c>
      <c r="IH26" s="22">
        <v>10</v>
      </c>
      <c r="II26" s="22" t="s">
        <v>34</v>
      </c>
    </row>
    <row r="27" spans="1:243" s="21" customFormat="1" ht="48" customHeight="1">
      <c r="A27" s="73">
        <v>8.1</v>
      </c>
      <c r="B27" s="69" t="s">
        <v>68</v>
      </c>
      <c r="C27" s="72" t="s">
        <v>88</v>
      </c>
      <c r="D27" s="70">
        <v>480</v>
      </c>
      <c r="E27" s="71" t="s">
        <v>75</v>
      </c>
      <c r="F27" s="60">
        <v>348.09</v>
      </c>
      <c r="G27" s="23"/>
      <c r="H27" s="45"/>
      <c r="I27" s="35" t="s">
        <v>35</v>
      </c>
      <c r="J27" s="17">
        <f>IF(I27="Less(-)",-1,1)</f>
        <v>1</v>
      </c>
      <c r="K27" s="18" t="s">
        <v>45</v>
      </c>
      <c r="L27" s="18" t="s">
        <v>6</v>
      </c>
      <c r="M27" s="43"/>
      <c r="N27" s="23"/>
      <c r="O27" s="23"/>
      <c r="P27" s="42"/>
      <c r="Q27" s="23"/>
      <c r="R27" s="23"/>
      <c r="S27" s="42"/>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61">
        <f>total_amount_ba($B$2,$D$2,D27,F27,J27,K27,M27)</f>
        <v>167083.2</v>
      </c>
      <c r="BB27" s="67">
        <f t="shared" si="2"/>
        <v>167083.2</v>
      </c>
      <c r="BC27" s="40" t="str">
        <f t="shared" si="3"/>
        <v>INR  One Lakh Sixty Seven Thousand  &amp;Eighty Three  and Paise Twenty Only</v>
      </c>
      <c r="IE27" s="22">
        <v>3</v>
      </c>
      <c r="IF27" s="22" t="s">
        <v>40</v>
      </c>
      <c r="IG27" s="22" t="s">
        <v>41</v>
      </c>
      <c r="IH27" s="22">
        <v>10</v>
      </c>
      <c r="II27" s="22" t="s">
        <v>34</v>
      </c>
    </row>
    <row r="28" spans="1:243" s="21" customFormat="1" ht="28.5">
      <c r="A28" s="73">
        <v>8.2</v>
      </c>
      <c r="B28" s="69" t="s">
        <v>69</v>
      </c>
      <c r="C28" s="72" t="s">
        <v>89</v>
      </c>
      <c r="D28" s="70">
        <v>80</v>
      </c>
      <c r="E28" s="71" t="s">
        <v>75</v>
      </c>
      <c r="F28" s="60">
        <v>67.51</v>
      </c>
      <c r="G28" s="23"/>
      <c r="H28" s="23"/>
      <c r="I28" s="35" t="s">
        <v>35</v>
      </c>
      <c r="J28" s="17">
        <f>IF(I28="Less(-)",-1,1)</f>
        <v>1</v>
      </c>
      <c r="K28" s="18" t="s">
        <v>45</v>
      </c>
      <c r="L28" s="18" t="s">
        <v>6</v>
      </c>
      <c r="M28" s="43"/>
      <c r="N28" s="23"/>
      <c r="O28" s="23"/>
      <c r="P28" s="42"/>
      <c r="Q28" s="23"/>
      <c r="R28" s="23"/>
      <c r="S28" s="42"/>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61">
        <f>total_amount_ba($B$2,$D$2,D28,F28,J28,K28,M28)</f>
        <v>5400.8</v>
      </c>
      <c r="BB28" s="67">
        <f>BA28+SUM(N28:AZ28)</f>
        <v>5400.8</v>
      </c>
      <c r="BC28" s="40" t="str">
        <f>SpellNumber(L28,BB28)</f>
        <v>INR  Five Thousand Four Hundred    and Paise Eighty Only</v>
      </c>
      <c r="IE28" s="22">
        <v>3</v>
      </c>
      <c r="IF28" s="22" t="s">
        <v>40</v>
      </c>
      <c r="IG28" s="22" t="s">
        <v>41</v>
      </c>
      <c r="IH28" s="22">
        <v>10</v>
      </c>
      <c r="II28" s="22" t="s">
        <v>34</v>
      </c>
    </row>
    <row r="29" spans="1:243" s="21" customFormat="1" ht="35.25" customHeight="1">
      <c r="A29" s="73">
        <v>8.3</v>
      </c>
      <c r="B29" s="69" t="s">
        <v>70</v>
      </c>
      <c r="C29" s="72" t="s">
        <v>90</v>
      </c>
      <c r="D29" s="70">
        <v>100</v>
      </c>
      <c r="E29" s="71" t="s">
        <v>75</v>
      </c>
      <c r="F29" s="60">
        <v>60.5</v>
      </c>
      <c r="G29" s="23"/>
      <c r="H29" s="23"/>
      <c r="I29" s="35" t="s">
        <v>35</v>
      </c>
      <c r="J29" s="17">
        <f>IF(I29="Less(-)",-1,1)</f>
        <v>1</v>
      </c>
      <c r="K29" s="18" t="s">
        <v>45</v>
      </c>
      <c r="L29" s="18" t="s">
        <v>6</v>
      </c>
      <c r="M29" s="43"/>
      <c r="N29" s="23"/>
      <c r="O29" s="23"/>
      <c r="P29" s="42"/>
      <c r="Q29" s="23"/>
      <c r="R29" s="23"/>
      <c r="S29" s="42"/>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61">
        <f>total_amount_ba($B$2,$D$2,D29,F29,J29,K29,M29)</f>
        <v>6050</v>
      </c>
      <c r="BB29" s="67">
        <f>BA29+SUM(N29:AZ29)</f>
        <v>6050</v>
      </c>
      <c r="BC29" s="40" t="str">
        <f>SpellNumber(L29,BB29)</f>
        <v>INR  Six Thousand  &amp;Fifty  Only</v>
      </c>
      <c r="IE29" s="22">
        <v>1.01</v>
      </c>
      <c r="IF29" s="22" t="s">
        <v>36</v>
      </c>
      <c r="IG29" s="22" t="s">
        <v>33</v>
      </c>
      <c r="IH29" s="22">
        <v>123.223</v>
      </c>
      <c r="II29" s="22" t="s">
        <v>34</v>
      </c>
    </row>
    <row r="30" spans="1:243" s="21" customFormat="1" ht="34.5" customHeight="1">
      <c r="A30" s="73">
        <v>8.4</v>
      </c>
      <c r="B30" s="69" t="s">
        <v>71</v>
      </c>
      <c r="C30" s="72" t="s">
        <v>91</v>
      </c>
      <c r="D30" s="70">
        <v>120</v>
      </c>
      <c r="E30" s="71" t="s">
        <v>75</v>
      </c>
      <c r="F30" s="60">
        <v>74.53</v>
      </c>
      <c r="G30" s="23"/>
      <c r="H30" s="23"/>
      <c r="I30" s="35" t="s">
        <v>35</v>
      </c>
      <c r="J30" s="17">
        <f>IF(I30="Less(-)",-1,1)</f>
        <v>1</v>
      </c>
      <c r="K30" s="18" t="s">
        <v>45</v>
      </c>
      <c r="L30" s="18" t="s">
        <v>6</v>
      </c>
      <c r="M30" s="43"/>
      <c r="N30" s="23"/>
      <c r="O30" s="23"/>
      <c r="P30" s="42"/>
      <c r="Q30" s="23"/>
      <c r="R30" s="23"/>
      <c r="S30" s="42"/>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44"/>
      <c r="AV30" s="37"/>
      <c r="AW30" s="37"/>
      <c r="AX30" s="37"/>
      <c r="AY30" s="37"/>
      <c r="AZ30" s="37"/>
      <c r="BA30" s="61">
        <f>total_amount_ba($B$2,$D$2,D30,F30,J30,K30,M30)</f>
        <v>8943.6</v>
      </c>
      <c r="BB30" s="67">
        <f>BA30+SUM(N30:AZ30)</f>
        <v>8943.6</v>
      </c>
      <c r="BC30" s="40" t="str">
        <f>SpellNumber(L30,BB30)</f>
        <v>INR  Eight Thousand Nine Hundred &amp; Forty Three  and Paise Sixty Only</v>
      </c>
      <c r="IE30" s="22">
        <v>1.02</v>
      </c>
      <c r="IF30" s="22" t="s">
        <v>37</v>
      </c>
      <c r="IG30" s="22" t="s">
        <v>38</v>
      </c>
      <c r="IH30" s="22">
        <v>213</v>
      </c>
      <c r="II30" s="22" t="s">
        <v>34</v>
      </c>
    </row>
    <row r="31" spans="1:243" s="21" customFormat="1" ht="75">
      <c r="A31" s="75">
        <v>9</v>
      </c>
      <c r="B31" s="74" t="s">
        <v>72</v>
      </c>
      <c r="C31" s="72" t="s">
        <v>92</v>
      </c>
      <c r="D31" s="70">
        <v>1800</v>
      </c>
      <c r="E31" s="71" t="s">
        <v>75</v>
      </c>
      <c r="F31" s="60">
        <v>16.66</v>
      </c>
      <c r="G31" s="23"/>
      <c r="H31" s="23"/>
      <c r="I31" s="35" t="s">
        <v>35</v>
      </c>
      <c r="J31" s="17">
        <f>IF(I31="Less(-)",-1,1)</f>
        <v>1</v>
      </c>
      <c r="K31" s="18" t="s">
        <v>45</v>
      </c>
      <c r="L31" s="18" t="s">
        <v>6</v>
      </c>
      <c r="M31" s="43"/>
      <c r="N31" s="23"/>
      <c r="O31" s="23"/>
      <c r="P31" s="42"/>
      <c r="Q31" s="23"/>
      <c r="R31" s="23"/>
      <c r="S31" s="42"/>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61">
        <f>total_amount_ba($B$2,$D$2,D31,F31,J31,K31,M31)</f>
        <v>29988</v>
      </c>
      <c r="BB31" s="67">
        <f>BA31+SUM(N31:AZ31)</f>
        <v>29988</v>
      </c>
      <c r="BC31" s="40" t="str">
        <f>SpellNumber(L31,BB31)</f>
        <v>INR  Twenty Nine Thousand Nine Hundred &amp; Eighty Eight  Only</v>
      </c>
      <c r="IE31" s="22">
        <v>2</v>
      </c>
      <c r="IF31" s="22" t="s">
        <v>32</v>
      </c>
      <c r="IG31" s="22" t="s">
        <v>39</v>
      </c>
      <c r="IH31" s="22">
        <v>10</v>
      </c>
      <c r="II31" s="22" t="s">
        <v>34</v>
      </c>
    </row>
    <row r="32" spans="1:243" s="21" customFormat="1" ht="34.5" customHeight="1">
      <c r="A32" s="46" t="s">
        <v>43</v>
      </c>
      <c r="B32" s="47"/>
      <c r="C32" s="48"/>
      <c r="D32" s="49"/>
      <c r="E32" s="49"/>
      <c r="F32" s="49"/>
      <c r="G32" s="49"/>
      <c r="H32" s="50"/>
      <c r="I32" s="50"/>
      <c r="J32" s="50"/>
      <c r="K32" s="50"/>
      <c r="L32" s="51"/>
      <c r="BA32" s="62">
        <f>SUM(BA13:BA31)</f>
        <v>313050</v>
      </c>
      <c r="BB32" s="66">
        <f>SUM(BB13:BB31)</f>
        <v>313050</v>
      </c>
      <c r="BC32" s="40" t="str">
        <f>SpellNumber($E$2,BB32)</f>
        <v>INR  Three Lakh Thirteen Thousand  &amp;Fifty  Only</v>
      </c>
      <c r="IE32" s="22">
        <v>4</v>
      </c>
      <c r="IF32" s="22" t="s">
        <v>37</v>
      </c>
      <c r="IG32" s="22" t="s">
        <v>42</v>
      </c>
      <c r="IH32" s="22">
        <v>10</v>
      </c>
      <c r="II32" s="22" t="s">
        <v>34</v>
      </c>
    </row>
    <row r="33" spans="1:243" s="26" customFormat="1" ht="33.75" customHeight="1">
      <c r="A33" s="47" t="s">
        <v>47</v>
      </c>
      <c r="B33" s="52"/>
      <c r="C33" s="24"/>
      <c r="D33" s="53"/>
      <c r="E33" s="54" t="s">
        <v>53</v>
      </c>
      <c r="F33" s="64"/>
      <c r="G33" s="55"/>
      <c r="H33" s="25"/>
      <c r="I33" s="25"/>
      <c r="J33" s="25"/>
      <c r="K33" s="56"/>
      <c r="L33" s="57"/>
      <c r="M33" s="58"/>
      <c r="O33" s="21"/>
      <c r="P33" s="21"/>
      <c r="Q33" s="21"/>
      <c r="R33" s="21"/>
      <c r="S33" s="21"/>
      <c r="BA33" s="63">
        <f>IF(ISBLANK(F33),0,IF(E33="Excess (+)",ROUND(BA32+(BA32*F33),2),IF(E33="Less (-)",ROUND(BA32+(BA32*F33*(-1)),2),IF(E33="At Par",BA32,0))))</f>
        <v>0</v>
      </c>
      <c r="BB33" s="65">
        <f>ROUND(BA33,0)</f>
        <v>0</v>
      </c>
      <c r="BC33" s="40" t="str">
        <f>SpellNumber($E$2,BA33)</f>
        <v>INR Zero Only</v>
      </c>
      <c r="IE33" s="27"/>
      <c r="IF33" s="27"/>
      <c r="IG33" s="27"/>
      <c r="IH33" s="27"/>
      <c r="II33" s="27"/>
    </row>
    <row r="34" spans="1:243" s="26" customFormat="1" ht="41.25" customHeight="1">
      <c r="A34" s="46" t="s">
        <v>46</v>
      </c>
      <c r="B34" s="46"/>
      <c r="C34" s="81" t="str">
        <f>SpellNumber($E$2,BA33)</f>
        <v>INR Zero Only</v>
      </c>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3"/>
      <c r="IE34" s="27"/>
      <c r="IF34" s="27"/>
      <c r="IG34" s="27"/>
      <c r="IH34" s="27"/>
      <c r="II34" s="27"/>
    </row>
    <row r="35" spans="3:243" s="12" customFormat="1" ht="15">
      <c r="C35" s="28"/>
      <c r="D35" s="28"/>
      <c r="E35" s="28"/>
      <c r="F35" s="28"/>
      <c r="G35" s="28"/>
      <c r="H35" s="28"/>
      <c r="I35" s="28"/>
      <c r="J35" s="28"/>
      <c r="K35" s="28"/>
      <c r="L35" s="28"/>
      <c r="M35" s="28"/>
      <c r="O35" s="28"/>
      <c r="BA35" s="28"/>
      <c r="BC35" s="28"/>
      <c r="IE35" s="13"/>
      <c r="IF35" s="13"/>
      <c r="IG35" s="13"/>
      <c r="IH35" s="13"/>
      <c r="II35" s="13"/>
    </row>
  </sheetData>
  <sheetProtection password="EEC8" sheet="1" selectLockedCells="1"/>
  <mergeCells count="8">
    <mergeCell ref="A9:BC9"/>
    <mergeCell ref="C34:BC34"/>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3">
      <formula1>IF(E33="Select",-1,IF(E33="At Par",0,0))</formula1>
      <formula2>IF(E33="Select",-1,IF(E33="At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3">
      <formula1>0</formula1>
      <formula2>IF(E33&lt;&gt;"Select",99.9,0)</formula2>
    </dataValidation>
    <dataValidation type="list" allowBlank="1" showInputMessage="1" showErrorMessage="1" sqref="L28 L29 L30 L13 L14 L15 L16 L17 L18 L19 L20 L21 L22 L23 L24 L25 L26 L27 L31">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27 G28:H31 G13:H2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M14 M16 M18:M25 M27:M31">
      <formula1>0</formula1>
      <formula2>999999999999999</formula2>
    </dataValidation>
    <dataValidation type="decimal" allowBlank="1" showInputMessage="1" showErrorMessage="1" promptTitle="Rate Entry" prompt="Please enter the Rate in Rupees for this item. " errorTitle="Invaid Entry" error="Only Numeric Values are allowed. " sqref="H27">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3">
      <formula1>0</formula1>
      <formula2>99.9</formula2>
    </dataValidation>
    <dataValidation type="list" allowBlank="1" showInputMessage="1" showErrorMessage="1" sqref="C2">
      <formula1>"Normal, SingleWindow, Alternate"</formula1>
    </dataValidation>
    <dataValidation type="list" allowBlank="1" showInputMessage="1" showErrorMessage="1" sqref="E33">
      <formula1>"Select, Excess (+), Less (-)"</formula1>
    </dataValidation>
    <dataValidation type="decimal" allowBlank="1" showInputMessage="1" showErrorMessage="1" promptTitle="Quantity" prompt="Please enter the Quantity for this item. " errorTitle="Invalid Entry" error="Only Numeric Values are allowed. " sqref="F13:F31 D13:D31">
      <formula1>0</formula1>
      <formula2>999999999999999</formula2>
    </dataValidation>
    <dataValidation allowBlank="1" showInputMessage="1" showErrorMessage="1" promptTitle="Units" prompt="Please enter Units in text" sqref="E13:E31"/>
    <dataValidation type="decimal" allowBlank="1" showInputMessage="1" showErrorMessage="1" promptTitle="Rate Entry" prompt="Please enter the Inspection Charges in Rupees for this item. " errorTitle="Invaid Entry" error="Only Numeric Values are allowed. " sqref="Q13:Q3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1">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1">
      <formula1>0</formula1>
      <formula2>999999999999999</formula2>
    </dataValidation>
    <dataValidation allowBlank="1" showInputMessage="1" showErrorMessage="1" promptTitle="Itemcode/Make" prompt="Please enter text" sqref="C13:C31"/>
    <dataValidation type="list" showInputMessage="1" showErrorMessage="1" sqref="I13:I31">
      <formula1>"Excess(+), Less(-)"</formula1>
    </dataValidation>
    <dataValidation allowBlank="1" showInputMessage="1" showErrorMessage="1" promptTitle="Addition / Deduction" prompt="Please Choose the correct One" sqref="J13:J31"/>
    <dataValidation type="list" allowBlank="1" showInputMessage="1" showErrorMessage="1" sqref="K13:K31">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0" t="s">
        <v>2</v>
      </c>
      <c r="F6" s="90"/>
      <c r="G6" s="90"/>
      <c r="H6" s="90"/>
      <c r="I6" s="90"/>
      <c r="J6" s="90"/>
      <c r="K6" s="90"/>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2015-01-07T05:41:29Z</cp:lastPrinted>
  <dcterms:created xsi:type="dcterms:W3CDTF">2009-01-30T06:42:42Z</dcterms:created>
  <dcterms:modified xsi:type="dcterms:W3CDTF">2022-03-31T07:03:53Z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