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'BoQ1'!$A$1:$BC$51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<sst xmlns="http://schemas.openxmlformats.org/spreadsheetml/2006/main" count="389" uniqueCount="127">
  <si>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</si>
  <si>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</si>
  <si>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</si>
  <si>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</si>
  <si>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</si>
  <si>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</si>
  <si>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</si>
  <si>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</si>
  <si>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</si>
  <si>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</si>
  <si>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</si>
  <si>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</si>
  <si>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</si>
  <si>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</si>
  <si>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</si>
  <si>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</si>
  <si>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</si>
  <si>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</si>
  <si>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</si>
  <si>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</si>
  <si>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</si>
  <si>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</si>
  <si>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</si>
  <si>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</si>
  <si>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</si>
  <si>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</si>
  <si>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</si>
  <si>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</si>
  <si>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</si>
  <si>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</si>
  <si>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</si>
  <si>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</si>
  <si>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</si>
  <si>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</si>
  <si>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</si>
  <si>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</si>
  <si>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</si>
  <si>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</si>
  <si>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</si>
  <si>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</si>
  <si>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</si>
  <si>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</si>
  <si>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</si>
  <si>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</si>
  <si>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</si>
  <si>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</si>
  <si>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</si>
  <si>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</si>
  <si>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</si>
  <si>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</si>
  <si>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</si>
  <si>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</si>
  <si>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</si>
  <si>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</si>
  <si>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Supplying and drawing following sizes of FRLS PVC insulated copper conductor, single core cable in the existing surface/ recessed steel/ PVC conduit as required. </t>
  </si>
  <si>
    <t xml:space="preserve">3 x 1.5 sq. mm </t>
  </si>
  <si>
    <t xml:space="preserve">3 x 2.5 sq. mm </t>
  </si>
  <si>
    <t xml:space="preserve">3 x 4 sq. mm </t>
  </si>
  <si>
    <t>3 x 10 sq.mm.</t>
  </si>
  <si>
    <t>Supply and drawing PVC insulated 3 core round copper conductor cable of following size  for connection of  equipment / exhaust fan etc as reqd.</t>
  </si>
  <si>
    <t>2.50 sq. mm</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</si>
  <si>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</si>
  <si>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20 mm </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</si>
  <si>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</si>
  <si>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</si>
  <si>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</si>
  <si>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</si>
  <si>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</si>
  <si>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</si>
  <si>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</si>
  <si>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</si>
  <si>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</si>
  <si>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</si>
  <si>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</si>
  <si>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</si>
  <si>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</si>
  <si>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Joints for 85mm width cover</t>
  </si>
  <si>
    <t>base joints</t>
  </si>
  <si>
    <t>S &amp; F following size of steel flexible pipe alongwith the accessories on surface etc as required</t>
  </si>
  <si>
    <t>25 mm</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</si>
  <si>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</si>
  <si>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8 way ,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</si>
  <si>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</si>
  <si>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</si>
  <si>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(40A-63A)</t>
  </si>
  <si>
    <t>Providing connection for motor/ panel starter/ transformer upto 1 Kva / steblizer.</t>
  </si>
  <si>
    <t>S&amp;F, connecting and commissioning looping type cable end control box with MS sheet of 16 SWG of size 200 mm x 200 mm x 125 mm having 1 no. 6amp to 32 amp SPMCB 250 volt and 2 nos. brass neutral link 12.5 mm  square rod 6 way approx. 60 mm long and fixed on 6 mm thick bakelite sheet. Box shall have almirah type hinge and panel key type lock front door duly painted with earthing strud etc. complete as required.</t>
  </si>
  <si>
    <t>Supplying, fixing, connecting, testing &amp; commissioning 10-60A, single phase meter ( cat no. WM101BC7DL0, L&amp;T 230V, 50 hz, digital LCD type electronic kWH electronic meter i/c sealing the same ( sealing material will be supplied by the dept.) Gurantee car having serial no. of the meter to be submitted in the dept. etc. as reqd.</t>
  </si>
  <si>
    <t>Supplying, fixing, connecting, testing &amp; commissioning  of LCD display Kwh meter, direct operated, 10-60A, three Phase 415 volt, 50 hz, kWH electronic meter 3 ph 4w Kwh Dir base mtg 240v 10-60A (HPL make or its equivalent) i/c sealing the same ( sealing material will be supplied by the dept.) etc as reqd.</t>
  </si>
  <si>
    <t>Metre</t>
  </si>
  <si>
    <t>Meter</t>
  </si>
  <si>
    <t>Nos.</t>
  </si>
  <si>
    <t xml:space="preserve">No.  </t>
  </si>
  <si>
    <t>Name of Work: Providing &amp; fixing single &amp; three phase kWH meter's for individual room at 5th &amp; 6th floor of  Aerosol building.</t>
  </si>
  <si>
    <t>Tender Inviting Authority:  Executive Engineer</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</si>
  <si>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</si>
  <si>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</si>
  <si>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</si>
  <si>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</si>
  <si>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</si>
  <si>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</si>
  <si>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</si>
  <si>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</si>
  <si>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</si>
  <si>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</si>
  <si>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</si>
  <si>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</si>
  <si>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</si>
  <si>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</si>
  <si>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</si>
  <si>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</si>
  <si>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</si>
  <si>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</si>
  <si>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</si>
  <si>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</si>
  <si>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</si>
  <si>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</si>
  <si>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</si>
  <si>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</si>
  <si>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</si>
  <si>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</si>
  <si>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</si>
  <si>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</si>
  <si>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</si>
  <si>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</si>
  <si>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</si>
  <si>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Contract No:      114 /IWD/ED/873                  Dated: 29.03.2022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</si>
</sst>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sz val="11"/>
      <color indexed="31"/>
      <name val="Arial"/>
      <family val="2"/>
    </font>
    <font>
      <b/>
      <sz val="12"/>
      <color indexed="16"/>
      <name val="Arial"/>
      <family val="2"/>
    </font>
    <font>
      <b/>
      <sz val="11"/>
      <color indexed="16"/>
      <name val="Arial"/>
      <family val="2"/>
    </font>
    <font>
      <b/>
      <sz val="14"/>
      <color indexed="17"/>
      <name val="Arial"/>
      <family val="2"/>
    </font>
    <font>
      <sz val="10"/>
      <color indexed="8"/>
      <name val="Courier New"/>
      <family val="3"/>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b/>
      <sz val="11"/>
      <color rgb="FF800000"/>
      <name val="Arial"/>
      <family val="2"/>
    </font>
    <font>
      <b/>
      <sz val="14"/>
      <color theme="6" tint="-0.4999699890613556"/>
      <name val="Arial"/>
      <family val="2"/>
    </font>
    <font>
      <sz val="10"/>
      <color rgb="FF000000"/>
      <name val="Courier New"/>
      <family val="3"/>
    </font>
    <font>
      <sz val="12"/>
      <color rgb="FF000000"/>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style="thin"/>
      <right/>
      <top>
        <color indexed="63"/>
      </top>
      <bottom style="thin"/>
    </border>
    <border>
      <left style="thin"/>
      <right style="thin"/>
      <top>
        <color indexed="63"/>
      </top>
      <bottom style="thin"/>
    </border>
    <border>
      <left>
        <color indexed="63"/>
      </left>
      <right>
        <color indexed="63"/>
      </right>
      <top>
        <color indexed="63"/>
      </top>
      <bottom style="thin"/>
    </border>
    <border>
      <left style="thin"/>
      <right/>
      <top>
        <color indexed="63"/>
      </top>
      <bottom/>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2">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2"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33" borderId="11" xfId="57" applyNumberFormat="1" applyFont="1" applyFill="1" applyBorder="1" applyAlignment="1" applyProtection="1">
      <alignment horizontal="right" vertical="top"/>
      <protection locked="0"/>
    </xf>
    <xf numFmtId="0" fontId="68"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11" fillId="0" borderId="0" xfId="59" applyNumberFormat="1" applyFill="1">
      <alignment/>
      <protection/>
    </xf>
    <xf numFmtId="2" fontId="6" fillId="0" borderId="11" xfId="59" applyNumberFormat="1" applyFont="1" applyFill="1" applyBorder="1" applyAlignment="1">
      <alignment vertical="top"/>
      <protection/>
    </xf>
    <xf numFmtId="0" fontId="67" fillId="0" borderId="10" xfId="59" applyNumberFormat="1" applyFont="1" applyFill="1" applyBorder="1" applyAlignment="1">
      <alignment horizontal="center" vertical="top" wrapText="1"/>
      <protection/>
    </xf>
    <xf numFmtId="0" fontId="2" fillId="0" borderId="14" xfId="59" applyNumberFormat="1" applyFont="1" applyFill="1" applyBorder="1" applyAlignment="1">
      <alignment horizontal="left" vertical="top"/>
      <protection/>
    </xf>
    <xf numFmtId="0" fontId="3" fillId="0" borderId="15" xfId="59" applyNumberFormat="1" applyFont="1" applyFill="1" applyBorder="1" applyAlignment="1">
      <alignment vertical="top" wrapText="1"/>
      <protection/>
    </xf>
    <xf numFmtId="2" fontId="2" fillId="0" borderId="11" xfId="59" applyNumberFormat="1" applyFont="1" applyFill="1" applyBorder="1" applyAlignment="1">
      <alignment horizontal="right" vertical="top"/>
      <protection/>
    </xf>
    <xf numFmtId="2" fontId="2" fillId="0" borderId="11" xfId="58" applyNumberFormat="1" applyFont="1" applyFill="1" applyBorder="1" applyAlignment="1">
      <alignment horizontal="right" vertical="top"/>
      <protection/>
    </xf>
    <xf numFmtId="2" fontId="3" fillId="0" borderId="11" xfId="59" applyNumberFormat="1" applyFont="1" applyFill="1" applyBorder="1" applyAlignment="1">
      <alignment horizontal="center" vertical="top"/>
      <protection/>
    </xf>
    <xf numFmtId="0" fontId="2" fillId="0" borderId="16" xfId="59" applyNumberFormat="1" applyFont="1" applyFill="1" applyBorder="1" applyAlignment="1">
      <alignment horizontal="left" vertical="top"/>
      <protection/>
    </xf>
    <xf numFmtId="0" fontId="69" fillId="0" borderId="17" xfId="57" applyNumberFormat="1" applyFont="1" applyFill="1" applyBorder="1" applyAlignment="1" applyProtection="1">
      <alignment vertical="top"/>
      <protection/>
    </xf>
    <xf numFmtId="0" fontId="14" fillId="0" borderId="18" xfId="59" applyNumberFormat="1" applyFont="1" applyFill="1" applyBorder="1" applyAlignment="1" applyProtection="1">
      <alignment vertical="center" wrapText="1"/>
      <protection locked="0"/>
    </xf>
    <xf numFmtId="0" fontId="70" fillId="33" borderId="18" xfId="59" applyNumberFormat="1" applyFont="1" applyFill="1" applyBorder="1" applyAlignment="1" applyProtection="1">
      <alignment vertical="center" wrapText="1"/>
      <protection locked="0"/>
    </xf>
    <xf numFmtId="10" fontId="71" fillId="33" borderId="18" xfId="64" applyNumberFormat="1" applyFont="1" applyFill="1" applyBorder="1" applyAlignment="1" applyProtection="1">
      <alignment horizontal="center" vertical="center"/>
      <protection locked="0"/>
    </xf>
    <xf numFmtId="0" fontId="69" fillId="0" borderId="18" xfId="59" applyNumberFormat="1" applyFont="1" applyFill="1" applyBorder="1" applyAlignment="1">
      <alignment vertical="top"/>
      <protection/>
    </xf>
    <xf numFmtId="0" fontId="3" fillId="0" borderId="18" xfId="57" applyNumberFormat="1" applyFont="1" applyFill="1" applyBorder="1" applyAlignment="1" applyProtection="1">
      <alignment vertical="top"/>
      <protection/>
    </xf>
    <xf numFmtId="0" fontId="13" fillId="0" borderId="18" xfId="59" applyNumberFormat="1" applyFont="1" applyFill="1" applyBorder="1" applyAlignment="1" applyProtection="1">
      <alignment vertical="center" wrapText="1"/>
      <protection locked="0"/>
    </xf>
    <xf numFmtId="0" fontId="13" fillId="0" borderId="18" xfId="64" applyNumberFormat="1" applyFont="1" applyFill="1" applyBorder="1" applyAlignment="1" applyProtection="1">
      <alignment vertical="center" wrapText="1"/>
      <protection locked="0"/>
    </xf>
    <xf numFmtId="0" fontId="14" fillId="0" borderId="18" xfId="59" applyNumberFormat="1" applyFont="1" applyFill="1" applyBorder="1" applyAlignment="1" applyProtection="1">
      <alignment vertical="center" wrapText="1"/>
      <protection/>
    </xf>
    <xf numFmtId="2" fontId="72" fillId="0" borderId="15" xfId="59" applyNumberFormat="1" applyFont="1" applyFill="1" applyBorder="1" applyAlignment="1">
      <alignment vertical="top"/>
      <protection/>
    </xf>
    <xf numFmtId="2" fontId="6" fillId="0" borderId="19" xfId="59" applyNumberFormat="1" applyFont="1" applyFill="1" applyBorder="1" applyAlignment="1">
      <alignment horizontal="right" vertical="top"/>
      <protection/>
    </xf>
    <xf numFmtId="0" fontId="2" fillId="0" borderId="11" xfId="59" applyNumberFormat="1" applyFont="1" applyFill="1" applyBorder="1" applyAlignment="1">
      <alignment horizontal="right" vertical="top"/>
      <protection/>
    </xf>
    <xf numFmtId="172" fontId="2" fillId="0" borderId="11" xfId="59" applyNumberFormat="1" applyFont="1" applyFill="1" applyBorder="1" applyAlignment="1">
      <alignment horizontal="right" vertical="top"/>
      <protection/>
    </xf>
    <xf numFmtId="0" fontId="6" fillId="0" borderId="11" xfId="59" applyNumberFormat="1" applyFont="1" applyFill="1" applyBorder="1" applyAlignment="1">
      <alignment vertical="top"/>
      <protection/>
    </xf>
    <xf numFmtId="0" fontId="73" fillId="0" borderId="11" xfId="59" applyNumberFormat="1" applyFont="1" applyFill="1" applyBorder="1" applyAlignment="1">
      <alignment horizontal="left" vertical="top" wrapText="1" readingOrder="1"/>
      <protection/>
    </xf>
    <xf numFmtId="0" fontId="0" fillId="0" borderId="11" xfId="0" applyFill="1" applyBorder="1" applyAlignment="1">
      <alignment horizontal="center" vertical="top"/>
    </xf>
    <xf numFmtId="0" fontId="17" fillId="0" borderId="11" xfId="0" applyFont="1" applyFill="1" applyBorder="1" applyAlignment="1">
      <alignment horizontal="justify" vertical="top" wrapText="1"/>
    </xf>
    <xf numFmtId="2" fontId="17" fillId="0" borderId="11" xfId="0" applyNumberFormat="1" applyFont="1" applyFill="1" applyBorder="1" applyAlignment="1">
      <alignment horizontal="center" vertical="top"/>
    </xf>
    <xf numFmtId="0" fontId="17" fillId="0" borderId="11" xfId="0" applyFont="1" applyFill="1" applyBorder="1" applyAlignment="1">
      <alignment horizontal="center" vertical="top"/>
    </xf>
    <xf numFmtId="0" fontId="74" fillId="0" borderId="11" xfId="0" applyFont="1" applyFill="1" applyBorder="1" applyAlignment="1">
      <alignment horizontal="justify" vertical="top" wrapText="1"/>
    </xf>
    <xf numFmtId="2" fontId="74" fillId="0" borderId="11" xfId="0" applyNumberFormat="1" applyFont="1" applyFill="1" applyBorder="1" applyAlignment="1">
      <alignment horizontal="center" vertical="top"/>
    </xf>
    <xf numFmtId="0" fontId="74" fillId="0" borderId="11" xfId="0" applyFont="1" applyFill="1" applyBorder="1" applyAlignment="1">
      <alignment horizontal="center" vertical="top"/>
    </xf>
    <xf numFmtId="0" fontId="2" fillId="0" borderId="12"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2"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16" xfId="57" applyNumberFormat="1" applyFont="1" applyFill="1" applyBorder="1" applyAlignment="1" applyProtection="1">
      <alignment horizontal="center" wrapText="1"/>
      <protection locked="0"/>
    </xf>
    <xf numFmtId="0" fontId="2" fillId="33" borderId="12"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2" fillId="0"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52"/>
  <sheetViews>
    <sheetView showGridLines="0" showZeros="0" zoomScale="75" zoomScaleNormal="75" zoomScalePageLayoutView="0" workbookViewId="0" topLeftCell="A43">
      <selection activeCell="D50" sqref="D50"/>
    </sheetView>
  </sheetViews>
  <sheetFormatPr defaultColWidth="9.140625" defaultRowHeight="15"/>
  <cols>
    <col min="1" max="1" width="14.8515625" style="25" customWidth="1"/>
    <col min="2" max="2" width="44.57421875" style="25" customWidth="1"/>
    <col min="3" max="3" width="16.140625" style="25" hidden="1" customWidth="1"/>
    <col min="4" max="4" width="15.140625" style="25" customWidth="1"/>
    <col min="5" max="5" width="14.140625" style="25" customWidth="1"/>
    <col min="6" max="6" width="15.57421875" style="25" customWidth="1"/>
    <col min="7" max="7" width="14.140625" style="25" hidden="1" customWidth="1"/>
    <col min="8" max="10" width="12.140625" style="25" hidden="1" customWidth="1"/>
    <col min="11" max="11" width="19.57421875" style="25" hidden="1" customWidth="1"/>
    <col min="12" max="12" width="14.28125" style="25" hidden="1" customWidth="1"/>
    <col min="13" max="13" width="17.421875" style="25" hidden="1" customWidth="1"/>
    <col min="14" max="14" width="15.28125" style="38"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0.28125" style="25" hidden="1" customWidth="1"/>
    <col min="53" max="53" width="21.7109375" style="25" customWidth="1"/>
    <col min="54" max="54" width="18.8515625" style="25" hidden="1" customWidth="1"/>
    <col min="55" max="55" width="50.140625" style="25" customWidth="1"/>
    <col min="56" max="238" width="9.140625" style="25" customWidth="1"/>
    <col min="239" max="243" width="9.140625" style="26" customWidth="1"/>
    <col min="244" max="16384" width="9.140625" style="25" customWidth="1"/>
  </cols>
  <sheetData>
    <row r="1" spans="1:243" s="1" customFormat="1" ht="27" customHeight="1">
      <c r="A1" s="75" t="str">
        <f>B2&amp;" BoQ"</f>
        <v>Percentage BoQ</v>
      </c>
      <c r="B1" s="75"/>
      <c r="C1" s="75"/>
      <c r="D1" s="75"/>
      <c r="E1" s="75"/>
      <c r="F1" s="75"/>
      <c r="G1" s="75"/>
      <c r="H1" s="75"/>
      <c r="I1" s="75"/>
      <c r="J1" s="75"/>
      <c r="K1" s="75"/>
      <c r="L1" s="75"/>
      <c r="O1" s="2"/>
      <c r="P1" s="2"/>
      <c r="Q1" s="3"/>
      <c r="IE1" s="3"/>
      <c r="IF1" s="3"/>
      <c r="IG1" s="3"/>
      <c r="IH1" s="3"/>
      <c r="II1" s="3"/>
    </row>
    <row r="2" spans="1:17" s="1" customFormat="1" ht="25.5" customHeight="1" hidden="1">
      <c r="A2" s="27" t="s">
        <v>3</v>
      </c>
      <c r="B2" s="27" t="s">
        <v>44</v>
      </c>
      <c r="C2" s="27" t="s">
        <v>4</v>
      </c>
      <c r="D2" s="27" t="s">
        <v>5</v>
      </c>
      <c r="E2" s="27"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76" t="s">
        <v>94</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6"/>
      <c r="IF4" s="6"/>
      <c r="IG4" s="6"/>
      <c r="IH4" s="6"/>
      <c r="II4" s="6"/>
    </row>
    <row r="5" spans="1:243" s="5" customFormat="1" ht="30.75" customHeight="1">
      <c r="A5" s="76" t="s">
        <v>93</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6"/>
      <c r="IF5" s="6"/>
      <c r="IG5" s="6"/>
      <c r="IH5" s="6"/>
      <c r="II5" s="6"/>
    </row>
    <row r="6" spans="1:243" s="5" customFormat="1" ht="30.75" customHeight="1">
      <c r="A6" s="76" t="s">
        <v>126</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6"/>
      <c r="IF6" s="6"/>
      <c r="IG6" s="6"/>
      <c r="IH6" s="6"/>
      <c r="II6" s="6"/>
    </row>
    <row r="7" spans="1:243" s="5"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6"/>
      <c r="IF7" s="6"/>
      <c r="IG7" s="6"/>
      <c r="IH7" s="6"/>
      <c r="II7" s="6"/>
    </row>
    <row r="8" spans="1:243" s="7" customFormat="1" ht="58.5" customHeight="1">
      <c r="A8" s="28" t="s">
        <v>50</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8"/>
      <c r="IF8" s="8"/>
      <c r="IG8" s="8"/>
      <c r="IH8" s="8"/>
      <c r="II8" s="8"/>
    </row>
    <row r="9" spans="1:243" s="9" customFormat="1" ht="61.5" customHeight="1">
      <c r="A9" s="69"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29"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40" t="s">
        <v>51</v>
      </c>
      <c r="BB11" s="30" t="s">
        <v>30</v>
      </c>
      <c r="BC11" s="30"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78.75">
      <c r="A13" s="62">
        <v>1</v>
      </c>
      <c r="B13" s="63" t="s">
        <v>54</v>
      </c>
      <c r="C13" s="61" t="s">
        <v>33</v>
      </c>
      <c r="D13" s="31"/>
      <c r="E13" s="15"/>
      <c r="F13" s="32"/>
      <c r="G13" s="16"/>
      <c r="H13" s="16"/>
      <c r="I13" s="32"/>
      <c r="J13" s="17"/>
      <c r="K13" s="18"/>
      <c r="L13" s="18"/>
      <c r="M13" s="19"/>
      <c r="N13" s="22"/>
      <c r="O13" s="22"/>
      <c r="P13" s="33"/>
      <c r="Q13" s="22"/>
      <c r="R13" s="22"/>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8"/>
      <c r="BB13" s="59"/>
      <c r="BC13" s="34"/>
      <c r="IE13" s="21">
        <v>1.01</v>
      </c>
      <c r="IF13" s="21" t="s">
        <v>36</v>
      </c>
      <c r="IG13" s="21" t="s">
        <v>33</v>
      </c>
      <c r="IH13" s="21">
        <v>123.223</v>
      </c>
      <c r="II13" s="21" t="s">
        <v>34</v>
      </c>
    </row>
    <row r="14" spans="1:243" s="20" customFormat="1" ht="30" customHeight="1">
      <c r="A14" s="62">
        <v>1.1</v>
      </c>
      <c r="B14" s="63" t="s">
        <v>55</v>
      </c>
      <c r="C14" s="61" t="s">
        <v>38</v>
      </c>
      <c r="D14" s="64">
        <v>20</v>
      </c>
      <c r="E14" s="65" t="s">
        <v>89</v>
      </c>
      <c r="F14" s="45">
        <v>47.35</v>
      </c>
      <c r="G14" s="22"/>
      <c r="H14" s="22"/>
      <c r="I14" s="32" t="s">
        <v>35</v>
      </c>
      <c r="J14" s="17">
        <f aca="true" t="shared" si="0" ref="J14:J22">IF(I14="Less(-)",-1,1)</f>
        <v>1</v>
      </c>
      <c r="K14" s="18" t="s">
        <v>45</v>
      </c>
      <c r="L14" s="18" t="s">
        <v>6</v>
      </c>
      <c r="M14" s="35"/>
      <c r="N14" s="22"/>
      <c r="O14" s="22"/>
      <c r="P14" s="33"/>
      <c r="Q14" s="22"/>
      <c r="R14" s="22"/>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43">
        <f aca="true" t="shared" si="1" ref="BA14:BA22">total_amount_ba($B$2,$D$2,D14,F14,J14,K14,M14)</f>
        <v>947</v>
      </c>
      <c r="BB14" s="44">
        <f>BA14+SUM(N14:AZ14)</f>
        <v>947</v>
      </c>
      <c r="BC14" s="34" t="str">
        <f>SpellNumber(L14,BB14)</f>
        <v>INR  Nine Hundred &amp; Forty Seven  Only</v>
      </c>
      <c r="IE14" s="21">
        <v>1.02</v>
      </c>
      <c r="IF14" s="21" t="s">
        <v>37</v>
      </c>
      <c r="IG14" s="21" t="s">
        <v>38</v>
      </c>
      <c r="IH14" s="21">
        <v>213</v>
      </c>
      <c r="II14" s="21" t="s">
        <v>34</v>
      </c>
    </row>
    <row r="15" spans="1:243" s="20" customFormat="1" ht="28.5">
      <c r="A15" s="62">
        <v>1.2</v>
      </c>
      <c r="B15" s="63" t="s">
        <v>56</v>
      </c>
      <c r="C15" s="61" t="s">
        <v>39</v>
      </c>
      <c r="D15" s="64">
        <v>30</v>
      </c>
      <c r="E15" s="65" t="s">
        <v>89</v>
      </c>
      <c r="F15" s="45">
        <v>65.76</v>
      </c>
      <c r="G15" s="22"/>
      <c r="H15" s="22"/>
      <c r="I15" s="32" t="s">
        <v>35</v>
      </c>
      <c r="J15" s="17">
        <f t="shared" si="0"/>
        <v>1</v>
      </c>
      <c r="K15" s="18" t="s">
        <v>45</v>
      </c>
      <c r="L15" s="18" t="s">
        <v>6</v>
      </c>
      <c r="M15" s="35"/>
      <c r="N15" s="22"/>
      <c r="O15" s="22"/>
      <c r="P15" s="33"/>
      <c r="Q15" s="22"/>
      <c r="R15" s="22"/>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43">
        <f t="shared" si="1"/>
        <v>1972.8</v>
      </c>
      <c r="BB15" s="44">
        <f>BA15+SUM(N15:AZ15)</f>
        <v>1972.8</v>
      </c>
      <c r="BC15" s="34" t="str">
        <f>SpellNumber(L15,BB15)</f>
        <v>INR  One Thousand Nine Hundred &amp; Seventy Two  and Paise Eighty Only</v>
      </c>
      <c r="IE15" s="21">
        <v>2</v>
      </c>
      <c r="IF15" s="21" t="s">
        <v>32</v>
      </c>
      <c r="IG15" s="21" t="s">
        <v>39</v>
      </c>
      <c r="IH15" s="21">
        <v>10</v>
      </c>
      <c r="II15" s="21" t="s">
        <v>34</v>
      </c>
    </row>
    <row r="16" spans="1:243" s="20" customFormat="1" ht="28.5">
      <c r="A16" s="62">
        <v>1.3</v>
      </c>
      <c r="B16" s="63" t="s">
        <v>57</v>
      </c>
      <c r="C16" s="61" t="s">
        <v>41</v>
      </c>
      <c r="D16" s="64">
        <v>30</v>
      </c>
      <c r="E16" s="65" t="s">
        <v>89</v>
      </c>
      <c r="F16" s="45">
        <v>102.59</v>
      </c>
      <c r="G16" s="22"/>
      <c r="H16" s="22"/>
      <c r="I16" s="32" t="s">
        <v>35</v>
      </c>
      <c r="J16" s="17">
        <f t="shared" si="0"/>
        <v>1</v>
      </c>
      <c r="K16" s="18" t="s">
        <v>45</v>
      </c>
      <c r="L16" s="18" t="s">
        <v>6</v>
      </c>
      <c r="M16" s="35"/>
      <c r="N16" s="22"/>
      <c r="O16" s="22"/>
      <c r="P16" s="33"/>
      <c r="Q16" s="22"/>
      <c r="R16" s="22"/>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43">
        <f t="shared" si="1"/>
        <v>3077.7</v>
      </c>
      <c r="BB16" s="44">
        <f>BA16+SUM(N16:AZ16)</f>
        <v>3077.7</v>
      </c>
      <c r="BC16" s="34" t="str">
        <f>SpellNumber(L16,BB16)</f>
        <v>INR  Three Thousand  &amp;Seventy Seven  and Paise Seventy Only</v>
      </c>
      <c r="IE16" s="21">
        <v>3</v>
      </c>
      <c r="IF16" s="21" t="s">
        <v>40</v>
      </c>
      <c r="IG16" s="21" t="s">
        <v>41</v>
      </c>
      <c r="IH16" s="21">
        <v>10</v>
      </c>
      <c r="II16" s="21" t="s">
        <v>34</v>
      </c>
    </row>
    <row r="17" spans="1:243" s="20" customFormat="1" ht="28.5">
      <c r="A17" s="62">
        <v>1.4</v>
      </c>
      <c r="B17" s="66" t="s">
        <v>58</v>
      </c>
      <c r="C17" s="61" t="s">
        <v>42</v>
      </c>
      <c r="D17" s="67">
        <v>40</v>
      </c>
      <c r="E17" s="68" t="s">
        <v>90</v>
      </c>
      <c r="F17" s="45">
        <v>390.18</v>
      </c>
      <c r="G17" s="22"/>
      <c r="H17" s="22"/>
      <c r="I17" s="32" t="s">
        <v>35</v>
      </c>
      <c r="J17" s="17">
        <f t="shared" si="0"/>
        <v>1</v>
      </c>
      <c r="K17" s="18" t="s">
        <v>45</v>
      </c>
      <c r="L17" s="18" t="s">
        <v>6</v>
      </c>
      <c r="M17" s="35"/>
      <c r="N17" s="22"/>
      <c r="O17" s="22"/>
      <c r="P17" s="33"/>
      <c r="Q17" s="22"/>
      <c r="R17" s="22"/>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43">
        <f t="shared" si="1"/>
        <v>15607.2</v>
      </c>
      <c r="BB17" s="44">
        <f>BA17+SUM(N17:AZ17)</f>
        <v>15607.2</v>
      </c>
      <c r="BC17" s="34" t="str">
        <f>SpellNumber(L17,BB17)</f>
        <v>INR  Fifteen Thousand Six Hundred &amp; Seven  and Paise Twenty Only</v>
      </c>
      <c r="IE17" s="21">
        <v>1.01</v>
      </c>
      <c r="IF17" s="21" t="s">
        <v>36</v>
      </c>
      <c r="IG17" s="21" t="s">
        <v>33</v>
      </c>
      <c r="IH17" s="21">
        <v>123.223</v>
      </c>
      <c r="II17" s="21" t="s">
        <v>34</v>
      </c>
    </row>
    <row r="18" spans="1:243" s="20" customFormat="1" ht="63">
      <c r="A18" s="62">
        <v>2</v>
      </c>
      <c r="B18" s="66" t="s">
        <v>59</v>
      </c>
      <c r="C18" s="61" t="s">
        <v>95</v>
      </c>
      <c r="D18" s="31"/>
      <c r="E18" s="15"/>
      <c r="F18" s="32"/>
      <c r="G18" s="16"/>
      <c r="H18" s="16"/>
      <c r="I18" s="32"/>
      <c r="J18" s="17"/>
      <c r="K18" s="18"/>
      <c r="L18" s="18"/>
      <c r="M18" s="19"/>
      <c r="N18" s="22"/>
      <c r="O18" s="22"/>
      <c r="P18" s="33"/>
      <c r="Q18" s="22"/>
      <c r="R18" s="22"/>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58"/>
      <c r="BB18" s="59"/>
      <c r="BC18" s="34"/>
      <c r="IE18" s="21">
        <v>1.02</v>
      </c>
      <c r="IF18" s="21" t="s">
        <v>37</v>
      </c>
      <c r="IG18" s="21" t="s">
        <v>38</v>
      </c>
      <c r="IH18" s="21">
        <v>213</v>
      </c>
      <c r="II18" s="21" t="s">
        <v>34</v>
      </c>
    </row>
    <row r="19" spans="1:243" s="20" customFormat="1" ht="28.5">
      <c r="A19" s="62">
        <v>2.1</v>
      </c>
      <c r="B19" s="66" t="s">
        <v>60</v>
      </c>
      <c r="C19" s="61" t="s">
        <v>96</v>
      </c>
      <c r="D19" s="67">
        <v>50</v>
      </c>
      <c r="E19" s="68" t="s">
        <v>90</v>
      </c>
      <c r="F19" s="45">
        <v>135.91</v>
      </c>
      <c r="G19" s="22"/>
      <c r="H19" s="22"/>
      <c r="I19" s="32" t="s">
        <v>35</v>
      </c>
      <c r="J19" s="17">
        <f t="shared" si="0"/>
        <v>1</v>
      </c>
      <c r="K19" s="18" t="s">
        <v>45</v>
      </c>
      <c r="L19" s="18" t="s">
        <v>6</v>
      </c>
      <c r="M19" s="35"/>
      <c r="N19" s="22"/>
      <c r="O19" s="22"/>
      <c r="P19" s="33"/>
      <c r="Q19" s="22"/>
      <c r="R19" s="22"/>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43">
        <f t="shared" si="1"/>
        <v>6795.5</v>
      </c>
      <c r="BB19" s="44">
        <f>BA19+SUM(N19:AZ19)</f>
        <v>6795.5</v>
      </c>
      <c r="BC19" s="34" t="str">
        <f>SpellNumber(L19,BB19)</f>
        <v>INR  Six Thousand Seven Hundred &amp; Ninety Five  and Paise Fifty Only</v>
      </c>
      <c r="IE19" s="21">
        <v>2</v>
      </c>
      <c r="IF19" s="21" t="s">
        <v>32</v>
      </c>
      <c r="IG19" s="21" t="s">
        <v>39</v>
      </c>
      <c r="IH19" s="21">
        <v>10</v>
      </c>
      <c r="II19" s="21" t="s">
        <v>34</v>
      </c>
    </row>
    <row r="20" spans="1:243" s="20" customFormat="1" ht="110.25">
      <c r="A20" s="62">
        <v>3</v>
      </c>
      <c r="B20" s="63" t="s">
        <v>61</v>
      </c>
      <c r="C20" s="61" t="s">
        <v>97</v>
      </c>
      <c r="D20" s="31"/>
      <c r="E20" s="15"/>
      <c r="F20" s="32"/>
      <c r="G20" s="16"/>
      <c r="H20" s="16"/>
      <c r="I20" s="32"/>
      <c r="J20" s="17"/>
      <c r="K20" s="18"/>
      <c r="L20" s="18"/>
      <c r="M20" s="19"/>
      <c r="N20" s="22"/>
      <c r="O20" s="22"/>
      <c r="P20" s="33"/>
      <c r="Q20" s="22"/>
      <c r="R20" s="22"/>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58"/>
      <c r="BB20" s="59"/>
      <c r="BC20" s="34"/>
      <c r="IE20" s="21">
        <v>3</v>
      </c>
      <c r="IF20" s="21" t="s">
        <v>40</v>
      </c>
      <c r="IG20" s="21" t="s">
        <v>41</v>
      </c>
      <c r="IH20" s="21">
        <v>10</v>
      </c>
      <c r="II20" s="21" t="s">
        <v>34</v>
      </c>
    </row>
    <row r="21" spans="1:243" s="20" customFormat="1" ht="28.5">
      <c r="A21" s="62">
        <v>3.1</v>
      </c>
      <c r="B21" s="63" t="s">
        <v>62</v>
      </c>
      <c r="C21" s="61" t="s">
        <v>98</v>
      </c>
      <c r="D21" s="64">
        <v>30</v>
      </c>
      <c r="E21" s="65" t="s">
        <v>89</v>
      </c>
      <c r="F21" s="45">
        <v>128.01</v>
      </c>
      <c r="G21" s="22"/>
      <c r="H21" s="22"/>
      <c r="I21" s="32" t="s">
        <v>35</v>
      </c>
      <c r="J21" s="17">
        <f t="shared" si="0"/>
        <v>1</v>
      </c>
      <c r="K21" s="18" t="s">
        <v>45</v>
      </c>
      <c r="L21" s="18" t="s">
        <v>6</v>
      </c>
      <c r="M21" s="35"/>
      <c r="N21" s="22"/>
      <c r="O21" s="22"/>
      <c r="P21" s="33"/>
      <c r="Q21" s="22"/>
      <c r="R21" s="22"/>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43">
        <f t="shared" si="1"/>
        <v>3840.3</v>
      </c>
      <c r="BB21" s="44">
        <f>BA21+SUM(N21:AZ21)</f>
        <v>3840.3</v>
      </c>
      <c r="BC21" s="34" t="str">
        <f>SpellNumber(L21,BB21)</f>
        <v>INR  Three Thousand Eight Hundred &amp; Forty  and Paise Thirty Only</v>
      </c>
      <c r="IE21" s="21">
        <v>1.01</v>
      </c>
      <c r="IF21" s="21" t="s">
        <v>36</v>
      </c>
      <c r="IG21" s="21" t="s">
        <v>33</v>
      </c>
      <c r="IH21" s="21">
        <v>123.223</v>
      </c>
      <c r="II21" s="21" t="s">
        <v>34</v>
      </c>
    </row>
    <row r="22" spans="1:243" s="20" customFormat="1" ht="63">
      <c r="A22" s="62">
        <v>4</v>
      </c>
      <c r="B22" s="66" t="s">
        <v>63</v>
      </c>
      <c r="C22" s="61" t="s">
        <v>99</v>
      </c>
      <c r="D22" s="67">
        <v>10</v>
      </c>
      <c r="E22" s="68" t="s">
        <v>90</v>
      </c>
      <c r="F22" s="45">
        <v>184.13</v>
      </c>
      <c r="G22" s="22"/>
      <c r="H22" s="22"/>
      <c r="I22" s="32" t="s">
        <v>35</v>
      </c>
      <c r="J22" s="17">
        <f t="shared" si="0"/>
        <v>1</v>
      </c>
      <c r="K22" s="18" t="s">
        <v>45</v>
      </c>
      <c r="L22" s="18" t="s">
        <v>6</v>
      </c>
      <c r="M22" s="35"/>
      <c r="N22" s="22"/>
      <c r="O22" s="22"/>
      <c r="P22" s="33"/>
      <c r="Q22" s="22"/>
      <c r="R22" s="22"/>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43">
        <f t="shared" si="1"/>
        <v>1841.3</v>
      </c>
      <c r="BB22" s="44">
        <f>BA22+SUM(N22:AZ22)</f>
        <v>1841.3</v>
      </c>
      <c r="BC22" s="34" t="str">
        <f>SpellNumber(L22,BB22)</f>
        <v>INR  One Thousand Eight Hundred &amp; Forty One  and Paise Thirty Only</v>
      </c>
      <c r="IE22" s="21">
        <v>1.02</v>
      </c>
      <c r="IF22" s="21" t="s">
        <v>37</v>
      </c>
      <c r="IG22" s="21" t="s">
        <v>38</v>
      </c>
      <c r="IH22" s="21">
        <v>213</v>
      </c>
      <c r="II22" s="21" t="s">
        <v>34</v>
      </c>
    </row>
    <row r="23" spans="1:243" s="20" customFormat="1" ht="63">
      <c r="A23" s="62">
        <v>5</v>
      </c>
      <c r="B23" s="66" t="s">
        <v>64</v>
      </c>
      <c r="C23" s="61" t="s">
        <v>100</v>
      </c>
      <c r="D23" s="31"/>
      <c r="E23" s="15"/>
      <c r="F23" s="32"/>
      <c r="G23" s="16"/>
      <c r="H23" s="16"/>
      <c r="I23" s="32"/>
      <c r="J23" s="17"/>
      <c r="K23" s="18"/>
      <c r="L23" s="18"/>
      <c r="M23" s="19"/>
      <c r="N23" s="22"/>
      <c r="O23" s="22"/>
      <c r="P23" s="33"/>
      <c r="Q23" s="22"/>
      <c r="R23" s="22"/>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58"/>
      <c r="BB23" s="59"/>
      <c r="BC23" s="34"/>
      <c r="IE23" s="21">
        <v>2</v>
      </c>
      <c r="IF23" s="21" t="s">
        <v>32</v>
      </c>
      <c r="IG23" s="21" t="s">
        <v>39</v>
      </c>
      <c r="IH23" s="21">
        <v>10</v>
      </c>
      <c r="II23" s="21" t="s">
        <v>34</v>
      </c>
    </row>
    <row r="24" spans="1:243" s="20" customFormat="1" ht="28.5">
      <c r="A24" s="62">
        <v>5.1</v>
      </c>
      <c r="B24" s="66" t="s">
        <v>65</v>
      </c>
      <c r="C24" s="61" t="s">
        <v>101</v>
      </c>
      <c r="D24" s="67">
        <v>2</v>
      </c>
      <c r="E24" s="68" t="s">
        <v>91</v>
      </c>
      <c r="F24" s="45">
        <v>121.88</v>
      </c>
      <c r="G24" s="22"/>
      <c r="H24" s="22"/>
      <c r="I24" s="32" t="s">
        <v>35</v>
      </c>
      <c r="J24" s="17">
        <f>IF(I24="Less(-)",-1,1)</f>
        <v>1</v>
      </c>
      <c r="K24" s="18" t="s">
        <v>45</v>
      </c>
      <c r="L24" s="18" t="s">
        <v>6</v>
      </c>
      <c r="M24" s="35"/>
      <c r="N24" s="22"/>
      <c r="O24" s="22"/>
      <c r="P24" s="33"/>
      <c r="Q24" s="22"/>
      <c r="R24" s="22"/>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43">
        <f>total_amount_ba($B$2,$D$2,D24,F24,J24,K24,M24)</f>
        <v>243.76</v>
      </c>
      <c r="BB24" s="44">
        <f aca="true" t="shared" si="2" ref="BB24:BB39">BA24+SUM(N24:AZ24)</f>
        <v>243.76</v>
      </c>
      <c r="BC24" s="34" t="str">
        <f aca="true" t="shared" si="3" ref="BC24:BC39">SpellNumber(L24,BB24)</f>
        <v>INR  Two Hundred &amp; Forty Three  and Paise Seventy Six Only</v>
      </c>
      <c r="IE24" s="21">
        <v>1.01</v>
      </c>
      <c r="IF24" s="21" t="s">
        <v>36</v>
      </c>
      <c r="IG24" s="21" t="s">
        <v>33</v>
      </c>
      <c r="IH24" s="21">
        <v>123.223</v>
      </c>
      <c r="II24" s="21" t="s">
        <v>34</v>
      </c>
    </row>
    <row r="25" spans="1:243" s="20" customFormat="1" ht="28.5">
      <c r="A25" s="62">
        <v>5.2</v>
      </c>
      <c r="B25" s="66" t="s">
        <v>66</v>
      </c>
      <c r="C25" s="61" t="s">
        <v>102</v>
      </c>
      <c r="D25" s="67">
        <v>2</v>
      </c>
      <c r="E25" s="68" t="s">
        <v>91</v>
      </c>
      <c r="F25" s="45">
        <v>116.62</v>
      </c>
      <c r="G25" s="22"/>
      <c r="H25" s="22"/>
      <c r="I25" s="32" t="s">
        <v>35</v>
      </c>
      <c r="J25" s="17">
        <f>IF(I25="Less(-)",-1,1)</f>
        <v>1</v>
      </c>
      <c r="K25" s="18" t="s">
        <v>45</v>
      </c>
      <c r="L25" s="18" t="s">
        <v>6</v>
      </c>
      <c r="M25" s="35"/>
      <c r="N25" s="22"/>
      <c r="O25" s="22"/>
      <c r="P25" s="33"/>
      <c r="Q25" s="22"/>
      <c r="R25" s="22"/>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43">
        <f>total_amount_ba($B$2,$D$2,D25,F25,J25,K25,M25)</f>
        <v>233.24</v>
      </c>
      <c r="BB25" s="44">
        <f t="shared" si="2"/>
        <v>233.24</v>
      </c>
      <c r="BC25" s="34" t="str">
        <f t="shared" si="3"/>
        <v>INR  Two Hundred &amp; Thirty Three  and Paise Twenty Four Only</v>
      </c>
      <c r="IE25" s="21">
        <v>1.02</v>
      </c>
      <c r="IF25" s="21" t="s">
        <v>37</v>
      </c>
      <c r="IG25" s="21" t="s">
        <v>38</v>
      </c>
      <c r="IH25" s="21">
        <v>213</v>
      </c>
      <c r="II25" s="21" t="s">
        <v>34</v>
      </c>
    </row>
    <row r="26" spans="1:243" s="20" customFormat="1" ht="28.5">
      <c r="A26" s="62">
        <v>5.3</v>
      </c>
      <c r="B26" s="66" t="s">
        <v>67</v>
      </c>
      <c r="C26" s="61" t="s">
        <v>103</v>
      </c>
      <c r="D26" s="67">
        <v>2</v>
      </c>
      <c r="E26" s="68" t="s">
        <v>91</v>
      </c>
      <c r="F26" s="45">
        <v>100.83</v>
      </c>
      <c r="G26" s="22"/>
      <c r="H26" s="22"/>
      <c r="I26" s="32" t="s">
        <v>35</v>
      </c>
      <c r="J26" s="17">
        <f>IF(I26="Less(-)",-1,1)</f>
        <v>1</v>
      </c>
      <c r="K26" s="18" t="s">
        <v>45</v>
      </c>
      <c r="L26" s="18" t="s">
        <v>6</v>
      </c>
      <c r="M26" s="35"/>
      <c r="N26" s="22"/>
      <c r="O26" s="22"/>
      <c r="P26" s="33"/>
      <c r="Q26" s="22"/>
      <c r="R26" s="22"/>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43">
        <f>total_amount_ba($B$2,$D$2,D26,F26,J26,K26,M26)</f>
        <v>201.66</v>
      </c>
      <c r="BB26" s="44">
        <f t="shared" si="2"/>
        <v>201.66</v>
      </c>
      <c r="BC26" s="34" t="str">
        <f t="shared" si="3"/>
        <v>INR  Two Hundred &amp; One  and Paise Sixty Six Only</v>
      </c>
      <c r="IE26" s="21">
        <v>2</v>
      </c>
      <c r="IF26" s="21" t="s">
        <v>32</v>
      </c>
      <c r="IG26" s="21" t="s">
        <v>39</v>
      </c>
      <c r="IH26" s="21">
        <v>10</v>
      </c>
      <c r="II26" s="21" t="s">
        <v>34</v>
      </c>
    </row>
    <row r="27" spans="1:243" s="20" customFormat="1" ht="28.5">
      <c r="A27" s="62">
        <v>5.4</v>
      </c>
      <c r="B27" s="66" t="s">
        <v>68</v>
      </c>
      <c r="C27" s="61" t="s">
        <v>104</v>
      </c>
      <c r="D27" s="67">
        <v>1</v>
      </c>
      <c r="E27" s="68" t="s">
        <v>91</v>
      </c>
      <c r="F27" s="45">
        <v>114.86</v>
      </c>
      <c r="G27" s="22"/>
      <c r="H27" s="22"/>
      <c r="I27" s="32" t="s">
        <v>35</v>
      </c>
      <c r="J27" s="17">
        <f aca="true" t="shared" si="4" ref="J27:J34">IF(I27="Less(-)",-1,1)</f>
        <v>1</v>
      </c>
      <c r="K27" s="18" t="s">
        <v>45</v>
      </c>
      <c r="L27" s="18" t="s">
        <v>6</v>
      </c>
      <c r="M27" s="35"/>
      <c r="N27" s="22"/>
      <c r="O27" s="22"/>
      <c r="P27" s="33"/>
      <c r="Q27" s="22"/>
      <c r="R27" s="22"/>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43">
        <f aca="true" t="shared" si="5" ref="BA27:BA34">total_amount_ba($B$2,$D$2,D27,F27,J27,K27,M27)</f>
        <v>114.86</v>
      </c>
      <c r="BB27" s="44">
        <f t="shared" si="2"/>
        <v>114.86</v>
      </c>
      <c r="BC27" s="34" t="str">
        <f t="shared" si="3"/>
        <v>INR  One Hundred &amp; Fourteen  and Paise Eighty Six Only</v>
      </c>
      <c r="IE27" s="21">
        <v>3</v>
      </c>
      <c r="IF27" s="21" t="s">
        <v>40</v>
      </c>
      <c r="IG27" s="21" t="s">
        <v>41</v>
      </c>
      <c r="IH27" s="21">
        <v>10</v>
      </c>
      <c r="II27" s="21" t="s">
        <v>34</v>
      </c>
    </row>
    <row r="28" spans="1:243" s="20" customFormat="1" ht="50.25" customHeight="1">
      <c r="A28" s="62">
        <v>6</v>
      </c>
      <c r="B28" s="66" t="s">
        <v>69</v>
      </c>
      <c r="C28" s="61" t="s">
        <v>105</v>
      </c>
      <c r="D28" s="67">
        <v>15</v>
      </c>
      <c r="E28" s="68" t="s">
        <v>90</v>
      </c>
      <c r="F28" s="45">
        <v>798.77</v>
      </c>
      <c r="G28" s="22"/>
      <c r="H28" s="22"/>
      <c r="I28" s="32" t="s">
        <v>35</v>
      </c>
      <c r="J28" s="17">
        <f t="shared" si="4"/>
        <v>1</v>
      </c>
      <c r="K28" s="18" t="s">
        <v>45</v>
      </c>
      <c r="L28" s="18" t="s">
        <v>6</v>
      </c>
      <c r="M28" s="35"/>
      <c r="N28" s="22"/>
      <c r="O28" s="22"/>
      <c r="P28" s="33"/>
      <c r="Q28" s="22"/>
      <c r="R28" s="22"/>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43">
        <f t="shared" si="5"/>
        <v>11981.55</v>
      </c>
      <c r="BB28" s="44">
        <f t="shared" si="2"/>
        <v>11981.55</v>
      </c>
      <c r="BC28" s="34" t="str">
        <f t="shared" si="3"/>
        <v>INR  Eleven Thousand Nine Hundred &amp; Eighty One  and Paise Fifty Five Only</v>
      </c>
      <c r="IE28" s="21">
        <v>1.01</v>
      </c>
      <c r="IF28" s="21" t="s">
        <v>36</v>
      </c>
      <c r="IG28" s="21" t="s">
        <v>33</v>
      </c>
      <c r="IH28" s="21">
        <v>123.223</v>
      </c>
      <c r="II28" s="21" t="s">
        <v>34</v>
      </c>
    </row>
    <row r="29" spans="1:243" s="20" customFormat="1" ht="52.5" customHeight="1">
      <c r="A29" s="62">
        <v>7</v>
      </c>
      <c r="B29" s="66" t="s">
        <v>70</v>
      </c>
      <c r="C29" s="61" t="s">
        <v>106</v>
      </c>
      <c r="D29" s="31"/>
      <c r="E29" s="15"/>
      <c r="F29" s="32"/>
      <c r="G29" s="16"/>
      <c r="H29" s="16"/>
      <c r="I29" s="32"/>
      <c r="J29" s="17"/>
      <c r="K29" s="18"/>
      <c r="L29" s="18"/>
      <c r="M29" s="19"/>
      <c r="N29" s="22"/>
      <c r="O29" s="22"/>
      <c r="P29" s="33"/>
      <c r="Q29" s="22"/>
      <c r="R29" s="22"/>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58"/>
      <c r="BB29" s="59"/>
      <c r="BC29" s="34"/>
      <c r="IE29" s="21">
        <v>1.02</v>
      </c>
      <c r="IF29" s="21" t="s">
        <v>37</v>
      </c>
      <c r="IG29" s="21" t="s">
        <v>38</v>
      </c>
      <c r="IH29" s="21">
        <v>213</v>
      </c>
      <c r="II29" s="21" t="s">
        <v>34</v>
      </c>
    </row>
    <row r="30" spans="1:243" s="20" customFormat="1" ht="28.5">
      <c r="A30" s="62">
        <v>7.1</v>
      </c>
      <c r="B30" s="66" t="s">
        <v>71</v>
      </c>
      <c r="C30" s="61" t="s">
        <v>107</v>
      </c>
      <c r="D30" s="67">
        <v>15</v>
      </c>
      <c r="E30" s="68" t="s">
        <v>90</v>
      </c>
      <c r="F30" s="45">
        <v>352.48</v>
      </c>
      <c r="G30" s="22"/>
      <c r="H30" s="22"/>
      <c r="I30" s="32" t="s">
        <v>35</v>
      </c>
      <c r="J30" s="17">
        <f t="shared" si="4"/>
        <v>1</v>
      </c>
      <c r="K30" s="18" t="s">
        <v>45</v>
      </c>
      <c r="L30" s="18" t="s">
        <v>6</v>
      </c>
      <c r="M30" s="35"/>
      <c r="N30" s="22"/>
      <c r="O30" s="22"/>
      <c r="P30" s="33"/>
      <c r="Q30" s="22"/>
      <c r="R30" s="22"/>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43">
        <f t="shared" si="5"/>
        <v>5287.2</v>
      </c>
      <c r="BB30" s="44">
        <f t="shared" si="2"/>
        <v>5287.2</v>
      </c>
      <c r="BC30" s="34" t="str">
        <f t="shared" si="3"/>
        <v>INR  Five Thousand Two Hundred &amp; Eighty Seven  and Paise Twenty Only</v>
      </c>
      <c r="IE30" s="21">
        <v>2</v>
      </c>
      <c r="IF30" s="21" t="s">
        <v>32</v>
      </c>
      <c r="IG30" s="21" t="s">
        <v>39</v>
      </c>
      <c r="IH30" s="21">
        <v>10</v>
      </c>
      <c r="II30" s="21" t="s">
        <v>34</v>
      </c>
    </row>
    <row r="31" spans="1:243" s="20" customFormat="1" ht="28.5">
      <c r="A31" s="62">
        <v>7.2</v>
      </c>
      <c r="B31" s="66" t="s">
        <v>65</v>
      </c>
      <c r="C31" s="61" t="s">
        <v>108</v>
      </c>
      <c r="D31" s="67">
        <v>10</v>
      </c>
      <c r="E31" s="68" t="s">
        <v>91</v>
      </c>
      <c r="F31" s="45">
        <v>158.7</v>
      </c>
      <c r="G31" s="22"/>
      <c r="H31" s="22"/>
      <c r="I31" s="32" t="s">
        <v>35</v>
      </c>
      <c r="J31" s="17">
        <f t="shared" si="4"/>
        <v>1</v>
      </c>
      <c r="K31" s="18" t="s">
        <v>45</v>
      </c>
      <c r="L31" s="18" t="s">
        <v>6</v>
      </c>
      <c r="M31" s="35"/>
      <c r="N31" s="22"/>
      <c r="O31" s="22"/>
      <c r="P31" s="33"/>
      <c r="Q31" s="22"/>
      <c r="R31" s="22"/>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43">
        <f t="shared" si="5"/>
        <v>1587</v>
      </c>
      <c r="BB31" s="44">
        <f t="shared" si="2"/>
        <v>1587</v>
      </c>
      <c r="BC31" s="34" t="str">
        <f t="shared" si="3"/>
        <v>INR  One Thousand Five Hundred &amp; Eighty Seven  Only</v>
      </c>
      <c r="IE31" s="21">
        <v>3</v>
      </c>
      <c r="IF31" s="21" t="s">
        <v>40</v>
      </c>
      <c r="IG31" s="21" t="s">
        <v>41</v>
      </c>
      <c r="IH31" s="21">
        <v>10</v>
      </c>
      <c r="II31" s="21" t="s">
        <v>34</v>
      </c>
    </row>
    <row r="32" spans="1:243" s="20" customFormat="1" ht="31.5">
      <c r="A32" s="62">
        <v>7.3</v>
      </c>
      <c r="B32" s="66" t="s">
        <v>72</v>
      </c>
      <c r="C32" s="61" t="s">
        <v>109</v>
      </c>
      <c r="D32" s="67">
        <v>4</v>
      </c>
      <c r="E32" s="68" t="s">
        <v>91</v>
      </c>
      <c r="F32" s="45">
        <v>435.77</v>
      </c>
      <c r="G32" s="22"/>
      <c r="H32" s="22"/>
      <c r="I32" s="32" t="s">
        <v>35</v>
      </c>
      <c r="J32" s="17">
        <f t="shared" si="4"/>
        <v>1</v>
      </c>
      <c r="K32" s="18" t="s">
        <v>45</v>
      </c>
      <c r="L32" s="18" t="s">
        <v>6</v>
      </c>
      <c r="M32" s="35"/>
      <c r="N32" s="22"/>
      <c r="O32" s="22"/>
      <c r="P32" s="33"/>
      <c r="Q32" s="22"/>
      <c r="R32" s="22"/>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43">
        <f t="shared" si="5"/>
        <v>1743.08</v>
      </c>
      <c r="BB32" s="44">
        <f t="shared" si="2"/>
        <v>1743.08</v>
      </c>
      <c r="BC32" s="34" t="str">
        <f t="shared" si="3"/>
        <v>INR  One Thousand Seven Hundred &amp; Forty Three  and Paise Eight Only</v>
      </c>
      <c r="IE32" s="21">
        <v>1.01</v>
      </c>
      <c r="IF32" s="21" t="s">
        <v>36</v>
      </c>
      <c r="IG32" s="21" t="s">
        <v>33</v>
      </c>
      <c r="IH32" s="21">
        <v>123.223</v>
      </c>
      <c r="II32" s="21" t="s">
        <v>34</v>
      </c>
    </row>
    <row r="33" spans="1:243" s="20" customFormat="1" ht="31.5">
      <c r="A33" s="62">
        <v>7.4</v>
      </c>
      <c r="B33" s="66" t="s">
        <v>73</v>
      </c>
      <c r="C33" s="61" t="s">
        <v>110</v>
      </c>
      <c r="D33" s="67">
        <v>3</v>
      </c>
      <c r="E33" s="68" t="s">
        <v>91</v>
      </c>
      <c r="F33" s="45">
        <v>446.3</v>
      </c>
      <c r="G33" s="22"/>
      <c r="H33" s="22"/>
      <c r="I33" s="32" t="s">
        <v>35</v>
      </c>
      <c r="J33" s="17">
        <f t="shared" si="4"/>
        <v>1</v>
      </c>
      <c r="K33" s="18" t="s">
        <v>45</v>
      </c>
      <c r="L33" s="18" t="s">
        <v>6</v>
      </c>
      <c r="M33" s="35"/>
      <c r="N33" s="22"/>
      <c r="O33" s="22"/>
      <c r="P33" s="33"/>
      <c r="Q33" s="22"/>
      <c r="R33" s="22"/>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43">
        <f t="shared" si="5"/>
        <v>1338.9</v>
      </c>
      <c r="BB33" s="44">
        <f t="shared" si="2"/>
        <v>1338.9</v>
      </c>
      <c r="BC33" s="34" t="str">
        <f t="shared" si="3"/>
        <v>INR  One Thousand Three Hundred &amp; Thirty Eight  and Paise Ninety Only</v>
      </c>
      <c r="IE33" s="21">
        <v>1.02</v>
      </c>
      <c r="IF33" s="21" t="s">
        <v>37</v>
      </c>
      <c r="IG33" s="21" t="s">
        <v>38</v>
      </c>
      <c r="IH33" s="21">
        <v>213</v>
      </c>
      <c r="II33" s="21" t="s">
        <v>34</v>
      </c>
    </row>
    <row r="34" spans="1:243" s="20" customFormat="1" ht="28.5">
      <c r="A34" s="62">
        <v>7.5</v>
      </c>
      <c r="B34" s="66" t="s">
        <v>74</v>
      </c>
      <c r="C34" s="61" t="s">
        <v>111</v>
      </c>
      <c r="D34" s="67">
        <v>5</v>
      </c>
      <c r="E34" s="68" t="s">
        <v>91</v>
      </c>
      <c r="F34" s="45">
        <v>752.3</v>
      </c>
      <c r="G34" s="22"/>
      <c r="H34" s="22"/>
      <c r="I34" s="32" t="s">
        <v>35</v>
      </c>
      <c r="J34" s="17">
        <f t="shared" si="4"/>
        <v>1</v>
      </c>
      <c r="K34" s="18" t="s">
        <v>45</v>
      </c>
      <c r="L34" s="18" t="s">
        <v>6</v>
      </c>
      <c r="M34" s="35"/>
      <c r="N34" s="22"/>
      <c r="O34" s="22"/>
      <c r="P34" s="33"/>
      <c r="Q34" s="22"/>
      <c r="R34" s="22"/>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43">
        <f t="shared" si="5"/>
        <v>3761.5</v>
      </c>
      <c r="BB34" s="44">
        <f t="shared" si="2"/>
        <v>3761.5</v>
      </c>
      <c r="BC34" s="34" t="str">
        <f t="shared" si="3"/>
        <v>INR  Three Thousand Seven Hundred &amp; Sixty One  and Paise Fifty Only</v>
      </c>
      <c r="IE34" s="21">
        <v>2</v>
      </c>
      <c r="IF34" s="21" t="s">
        <v>32</v>
      </c>
      <c r="IG34" s="21" t="s">
        <v>39</v>
      </c>
      <c r="IH34" s="21">
        <v>10</v>
      </c>
      <c r="II34" s="21" t="s">
        <v>34</v>
      </c>
    </row>
    <row r="35" spans="1:243" s="20" customFormat="1" ht="28.5">
      <c r="A35" s="62">
        <v>7.6</v>
      </c>
      <c r="B35" s="66" t="s">
        <v>75</v>
      </c>
      <c r="C35" s="61" t="s">
        <v>112</v>
      </c>
      <c r="D35" s="67">
        <v>1</v>
      </c>
      <c r="E35" s="68" t="s">
        <v>91</v>
      </c>
      <c r="F35" s="45">
        <v>611.14</v>
      </c>
      <c r="G35" s="22"/>
      <c r="H35" s="22"/>
      <c r="I35" s="32" t="s">
        <v>35</v>
      </c>
      <c r="J35" s="17">
        <f>IF(I35="Less(-)",-1,1)</f>
        <v>1</v>
      </c>
      <c r="K35" s="18" t="s">
        <v>45</v>
      </c>
      <c r="L35" s="18" t="s">
        <v>6</v>
      </c>
      <c r="M35" s="35"/>
      <c r="N35" s="22"/>
      <c r="O35" s="22"/>
      <c r="P35" s="33"/>
      <c r="Q35" s="22"/>
      <c r="R35" s="22"/>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43">
        <f>total_amount_ba($B$2,$D$2,D35,F35,J35,K35,M35)</f>
        <v>611.14</v>
      </c>
      <c r="BB35" s="44">
        <f t="shared" si="2"/>
        <v>611.14</v>
      </c>
      <c r="BC35" s="34" t="str">
        <f t="shared" si="3"/>
        <v>INR  Six Hundred &amp; Eleven  and Paise Fourteen Only</v>
      </c>
      <c r="IE35" s="21">
        <v>1.01</v>
      </c>
      <c r="IF35" s="21" t="s">
        <v>36</v>
      </c>
      <c r="IG35" s="21" t="s">
        <v>33</v>
      </c>
      <c r="IH35" s="21">
        <v>123.223</v>
      </c>
      <c r="II35" s="21" t="s">
        <v>34</v>
      </c>
    </row>
    <row r="36" spans="1:243" s="20" customFormat="1" ht="27" customHeight="1">
      <c r="A36" s="62">
        <v>7.7</v>
      </c>
      <c r="B36" s="66" t="s">
        <v>76</v>
      </c>
      <c r="C36" s="61" t="s">
        <v>113</v>
      </c>
      <c r="D36" s="67">
        <v>10</v>
      </c>
      <c r="E36" s="68" t="s">
        <v>91</v>
      </c>
      <c r="F36" s="45">
        <v>181.5</v>
      </c>
      <c r="G36" s="22"/>
      <c r="H36" s="22"/>
      <c r="I36" s="32" t="s">
        <v>35</v>
      </c>
      <c r="J36" s="17">
        <f>IF(I36="Less(-)",-1,1)</f>
        <v>1</v>
      </c>
      <c r="K36" s="18" t="s">
        <v>45</v>
      </c>
      <c r="L36" s="18" t="s">
        <v>6</v>
      </c>
      <c r="M36" s="35"/>
      <c r="N36" s="22"/>
      <c r="O36" s="22"/>
      <c r="P36" s="33"/>
      <c r="Q36" s="22"/>
      <c r="R36" s="22"/>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43">
        <f>total_amount_ba($B$2,$D$2,D36,F36,J36,K36,M36)</f>
        <v>1815</v>
      </c>
      <c r="BB36" s="44">
        <f t="shared" si="2"/>
        <v>1815</v>
      </c>
      <c r="BC36" s="34" t="str">
        <f t="shared" si="3"/>
        <v>INR  One Thousand Eight Hundred &amp; Fifteen  Only</v>
      </c>
      <c r="IE36" s="21">
        <v>1.02</v>
      </c>
      <c r="IF36" s="21" t="s">
        <v>37</v>
      </c>
      <c r="IG36" s="21" t="s">
        <v>38</v>
      </c>
      <c r="IH36" s="21">
        <v>213</v>
      </c>
      <c r="II36" s="21" t="s">
        <v>34</v>
      </c>
    </row>
    <row r="37" spans="1:243" s="20" customFormat="1" ht="28.5">
      <c r="A37" s="62">
        <v>7.8</v>
      </c>
      <c r="B37" s="66" t="s">
        <v>77</v>
      </c>
      <c r="C37" s="61" t="s">
        <v>114</v>
      </c>
      <c r="D37" s="67">
        <v>16</v>
      </c>
      <c r="E37" s="68" t="s">
        <v>91</v>
      </c>
      <c r="F37" s="45">
        <v>74.53</v>
      </c>
      <c r="G37" s="22"/>
      <c r="H37" s="22"/>
      <c r="I37" s="32" t="s">
        <v>35</v>
      </c>
      <c r="J37" s="17">
        <f>IF(I37="Less(-)",-1,1)</f>
        <v>1</v>
      </c>
      <c r="K37" s="18" t="s">
        <v>45</v>
      </c>
      <c r="L37" s="18" t="s">
        <v>6</v>
      </c>
      <c r="M37" s="35"/>
      <c r="N37" s="22"/>
      <c r="O37" s="22"/>
      <c r="P37" s="33"/>
      <c r="Q37" s="22"/>
      <c r="R37" s="22"/>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43">
        <f>total_amount_ba($B$2,$D$2,D37,F37,J37,K37,M37)</f>
        <v>1192.48</v>
      </c>
      <c r="BB37" s="44">
        <f t="shared" si="2"/>
        <v>1192.48</v>
      </c>
      <c r="BC37" s="34" t="str">
        <f t="shared" si="3"/>
        <v>INR  One Thousand One Hundred &amp; Ninety Two  and Paise Forty Eight Only</v>
      </c>
      <c r="IE37" s="21">
        <v>2</v>
      </c>
      <c r="IF37" s="21" t="s">
        <v>32</v>
      </c>
      <c r="IG37" s="21" t="s">
        <v>39</v>
      </c>
      <c r="IH37" s="21">
        <v>10</v>
      </c>
      <c r="II37" s="21" t="s">
        <v>34</v>
      </c>
    </row>
    <row r="38" spans="1:243" s="20" customFormat="1" ht="47.25">
      <c r="A38" s="62">
        <v>8</v>
      </c>
      <c r="B38" s="66" t="s">
        <v>78</v>
      </c>
      <c r="C38" s="61" t="s">
        <v>115</v>
      </c>
      <c r="D38" s="31"/>
      <c r="E38" s="15"/>
      <c r="F38" s="32"/>
      <c r="G38" s="16"/>
      <c r="H38" s="16"/>
      <c r="I38" s="32"/>
      <c r="J38" s="17"/>
      <c r="K38" s="18"/>
      <c r="L38" s="18"/>
      <c r="M38" s="19"/>
      <c r="N38" s="22"/>
      <c r="O38" s="22"/>
      <c r="P38" s="33"/>
      <c r="Q38" s="22"/>
      <c r="R38" s="22"/>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58"/>
      <c r="BB38" s="59"/>
      <c r="BC38" s="34"/>
      <c r="IE38" s="21">
        <v>3</v>
      </c>
      <c r="IF38" s="21" t="s">
        <v>40</v>
      </c>
      <c r="IG38" s="21" t="s">
        <v>41</v>
      </c>
      <c r="IH38" s="21">
        <v>10</v>
      </c>
      <c r="II38" s="21" t="s">
        <v>34</v>
      </c>
    </row>
    <row r="39" spans="1:243" s="20" customFormat="1" ht="28.5">
      <c r="A39" s="62">
        <v>8.1</v>
      </c>
      <c r="B39" s="66" t="s">
        <v>79</v>
      </c>
      <c r="C39" s="61" t="s">
        <v>116</v>
      </c>
      <c r="D39" s="67">
        <v>5</v>
      </c>
      <c r="E39" s="68" t="s">
        <v>90</v>
      </c>
      <c r="F39" s="45">
        <v>57.87</v>
      </c>
      <c r="G39" s="22"/>
      <c r="H39" s="22"/>
      <c r="I39" s="32" t="s">
        <v>35</v>
      </c>
      <c r="J39" s="17">
        <f>IF(I39="Less(-)",-1,1)</f>
        <v>1</v>
      </c>
      <c r="K39" s="18" t="s">
        <v>45</v>
      </c>
      <c r="L39" s="18" t="s">
        <v>6</v>
      </c>
      <c r="M39" s="35"/>
      <c r="N39" s="22"/>
      <c r="O39" s="22"/>
      <c r="P39" s="33"/>
      <c r="Q39" s="22"/>
      <c r="R39" s="22"/>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43">
        <f>total_amount_ba($B$2,$D$2,D39,F39,J39,K39,M39)</f>
        <v>289.35</v>
      </c>
      <c r="BB39" s="44">
        <f t="shared" si="2"/>
        <v>289.35</v>
      </c>
      <c r="BC39" s="34" t="str">
        <f t="shared" si="3"/>
        <v>INR  Two Hundred &amp; Eighty Nine  and Paise Thirty Five Only</v>
      </c>
      <c r="IE39" s="21">
        <v>1.01</v>
      </c>
      <c r="IF39" s="21" t="s">
        <v>36</v>
      </c>
      <c r="IG39" s="21" t="s">
        <v>33</v>
      </c>
      <c r="IH39" s="21">
        <v>123.223</v>
      </c>
      <c r="II39" s="21" t="s">
        <v>34</v>
      </c>
    </row>
    <row r="40" spans="1:243" s="20" customFormat="1" ht="141.75">
      <c r="A40" s="62">
        <v>9</v>
      </c>
      <c r="B40" s="63" t="s">
        <v>80</v>
      </c>
      <c r="C40" s="61" t="s">
        <v>117</v>
      </c>
      <c r="D40" s="31"/>
      <c r="E40" s="15"/>
      <c r="F40" s="32"/>
      <c r="G40" s="16"/>
      <c r="H40" s="16"/>
      <c r="I40" s="32"/>
      <c r="J40" s="17"/>
      <c r="K40" s="18"/>
      <c r="L40" s="18"/>
      <c r="M40" s="19"/>
      <c r="N40" s="22"/>
      <c r="O40" s="22"/>
      <c r="P40" s="33"/>
      <c r="Q40" s="22"/>
      <c r="R40" s="22"/>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58"/>
      <c r="BB40" s="59"/>
      <c r="BC40" s="34"/>
      <c r="IE40" s="21">
        <v>1.02</v>
      </c>
      <c r="IF40" s="21" t="s">
        <v>37</v>
      </c>
      <c r="IG40" s="21" t="s">
        <v>38</v>
      </c>
      <c r="IH40" s="21">
        <v>213</v>
      </c>
      <c r="II40" s="21" t="s">
        <v>34</v>
      </c>
    </row>
    <row r="41" spans="1:243" s="20" customFormat="1" ht="28.5">
      <c r="A41" s="62">
        <v>9.1</v>
      </c>
      <c r="B41" s="63" t="s">
        <v>81</v>
      </c>
      <c r="C41" s="61" t="s">
        <v>118</v>
      </c>
      <c r="D41" s="64">
        <v>8</v>
      </c>
      <c r="E41" s="65" t="s">
        <v>92</v>
      </c>
      <c r="F41" s="45">
        <v>1543.18</v>
      </c>
      <c r="G41" s="22"/>
      <c r="H41" s="22"/>
      <c r="I41" s="32" t="s">
        <v>35</v>
      </c>
      <c r="J41" s="17">
        <f>IF(I41="Less(-)",-1,1)</f>
        <v>1</v>
      </c>
      <c r="K41" s="18" t="s">
        <v>45</v>
      </c>
      <c r="L41" s="18" t="s">
        <v>6</v>
      </c>
      <c r="M41" s="35"/>
      <c r="N41" s="22"/>
      <c r="O41" s="22"/>
      <c r="P41" s="33"/>
      <c r="Q41" s="22"/>
      <c r="R41" s="22"/>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43">
        <f>total_amount_ba($B$2,$D$2,D41,F41,J41,K41,M41)</f>
        <v>12345.44</v>
      </c>
      <c r="BB41" s="44">
        <f>BA41+SUM(N41:AZ41)</f>
        <v>12345.44</v>
      </c>
      <c r="BC41" s="34" t="str">
        <f>SpellNumber(L41,BB41)</f>
        <v>INR  Twelve Thousand Three Hundred &amp; Forty Five  and Paise Forty Four Only</v>
      </c>
      <c r="IE41" s="21">
        <v>1.01</v>
      </c>
      <c r="IF41" s="21" t="s">
        <v>36</v>
      </c>
      <c r="IG41" s="21" t="s">
        <v>33</v>
      </c>
      <c r="IH41" s="21">
        <v>123.223</v>
      </c>
      <c r="II41" s="21" t="s">
        <v>34</v>
      </c>
    </row>
    <row r="42" spans="1:243" s="20" customFormat="1" ht="110.25">
      <c r="A42" s="62">
        <v>10</v>
      </c>
      <c r="B42" s="63" t="s">
        <v>82</v>
      </c>
      <c r="C42" s="61" t="s">
        <v>119</v>
      </c>
      <c r="D42" s="31"/>
      <c r="E42" s="15"/>
      <c r="F42" s="32"/>
      <c r="G42" s="16"/>
      <c r="H42" s="16"/>
      <c r="I42" s="32"/>
      <c r="J42" s="17"/>
      <c r="K42" s="18"/>
      <c r="L42" s="18"/>
      <c r="M42" s="19"/>
      <c r="N42" s="22"/>
      <c r="O42" s="22"/>
      <c r="P42" s="33"/>
      <c r="Q42" s="22"/>
      <c r="R42" s="22"/>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58"/>
      <c r="BB42" s="59"/>
      <c r="BC42" s="34"/>
      <c r="IE42" s="21">
        <v>1.02</v>
      </c>
      <c r="IF42" s="21" t="s">
        <v>37</v>
      </c>
      <c r="IG42" s="21" t="s">
        <v>38</v>
      </c>
      <c r="IH42" s="21">
        <v>213</v>
      </c>
      <c r="II42" s="21" t="s">
        <v>34</v>
      </c>
    </row>
    <row r="43" spans="1:243" s="20" customFormat="1" ht="28.5">
      <c r="A43" s="62">
        <v>10.1</v>
      </c>
      <c r="B43" s="63" t="s">
        <v>83</v>
      </c>
      <c r="C43" s="61" t="s">
        <v>120</v>
      </c>
      <c r="D43" s="64">
        <v>66</v>
      </c>
      <c r="E43" s="65" t="s">
        <v>92</v>
      </c>
      <c r="F43" s="45">
        <v>174.48</v>
      </c>
      <c r="G43" s="22"/>
      <c r="H43" s="22"/>
      <c r="I43" s="32" t="s">
        <v>35</v>
      </c>
      <c r="J43" s="17">
        <f aca="true" t="shared" si="6" ref="J43:J48">IF(I43="Less(-)",-1,1)</f>
        <v>1</v>
      </c>
      <c r="K43" s="18" t="s">
        <v>45</v>
      </c>
      <c r="L43" s="18" t="s">
        <v>6</v>
      </c>
      <c r="M43" s="35"/>
      <c r="N43" s="22"/>
      <c r="O43" s="22"/>
      <c r="P43" s="33"/>
      <c r="Q43" s="22"/>
      <c r="R43" s="22"/>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43">
        <f aca="true" t="shared" si="7" ref="BA43:BA48">total_amount_ba($B$2,$D$2,D43,F43,J43,K43,M43)</f>
        <v>11515.68</v>
      </c>
      <c r="BB43" s="44">
        <f aca="true" t="shared" si="8" ref="BB43:BB48">BA43+SUM(N43:AZ43)</f>
        <v>11515.68</v>
      </c>
      <c r="BC43" s="34" t="str">
        <f aca="true" t="shared" si="9" ref="BC43:BC48">SpellNumber(L43,BB43)</f>
        <v>INR  Eleven Thousand Five Hundred &amp; Fifteen  and Paise Sixty Eight Only</v>
      </c>
      <c r="IE43" s="21">
        <v>2</v>
      </c>
      <c r="IF43" s="21" t="s">
        <v>32</v>
      </c>
      <c r="IG43" s="21" t="s">
        <v>39</v>
      </c>
      <c r="IH43" s="21">
        <v>10</v>
      </c>
      <c r="II43" s="21" t="s">
        <v>34</v>
      </c>
    </row>
    <row r="44" spans="1:243" s="20" customFormat="1" ht="28.5">
      <c r="A44" s="62">
        <v>10.2</v>
      </c>
      <c r="B44" s="66" t="s">
        <v>84</v>
      </c>
      <c r="C44" s="61" t="s">
        <v>121</v>
      </c>
      <c r="D44" s="67">
        <v>8</v>
      </c>
      <c r="E44" s="68" t="s">
        <v>91</v>
      </c>
      <c r="F44" s="45">
        <v>1277.51</v>
      </c>
      <c r="G44" s="22"/>
      <c r="H44" s="22"/>
      <c r="I44" s="32" t="s">
        <v>35</v>
      </c>
      <c r="J44" s="17">
        <f t="shared" si="6"/>
        <v>1</v>
      </c>
      <c r="K44" s="18" t="s">
        <v>45</v>
      </c>
      <c r="L44" s="18" t="s">
        <v>6</v>
      </c>
      <c r="M44" s="35"/>
      <c r="N44" s="22"/>
      <c r="O44" s="22"/>
      <c r="P44" s="33"/>
      <c r="Q44" s="22"/>
      <c r="R44" s="22"/>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43">
        <f t="shared" si="7"/>
        <v>10220.08</v>
      </c>
      <c r="BB44" s="44">
        <f t="shared" si="8"/>
        <v>10220.08</v>
      </c>
      <c r="BC44" s="34" t="str">
        <f t="shared" si="9"/>
        <v>INR  Ten Thousand Two Hundred &amp; Twenty  and Paise Eight Only</v>
      </c>
      <c r="IE44" s="21">
        <v>3</v>
      </c>
      <c r="IF44" s="21" t="s">
        <v>40</v>
      </c>
      <c r="IG44" s="21" t="s">
        <v>41</v>
      </c>
      <c r="IH44" s="21">
        <v>10</v>
      </c>
      <c r="II44" s="21" t="s">
        <v>34</v>
      </c>
    </row>
    <row r="45" spans="1:243" s="20" customFormat="1" ht="37.5" customHeight="1">
      <c r="A45" s="62">
        <v>11</v>
      </c>
      <c r="B45" s="66" t="s">
        <v>85</v>
      </c>
      <c r="C45" s="61" t="s">
        <v>122</v>
      </c>
      <c r="D45" s="67">
        <v>30</v>
      </c>
      <c r="E45" s="68" t="s">
        <v>91</v>
      </c>
      <c r="F45" s="45">
        <v>158.7</v>
      </c>
      <c r="G45" s="22"/>
      <c r="H45" s="22"/>
      <c r="I45" s="32" t="s">
        <v>35</v>
      </c>
      <c r="J45" s="17">
        <f t="shared" si="6"/>
        <v>1</v>
      </c>
      <c r="K45" s="18" t="s">
        <v>45</v>
      </c>
      <c r="L45" s="18" t="s">
        <v>6</v>
      </c>
      <c r="M45" s="35"/>
      <c r="N45" s="22"/>
      <c r="O45" s="22"/>
      <c r="P45" s="33"/>
      <c r="Q45" s="22"/>
      <c r="R45" s="22"/>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43">
        <f t="shared" si="7"/>
        <v>4761</v>
      </c>
      <c r="BB45" s="44">
        <f t="shared" si="8"/>
        <v>4761</v>
      </c>
      <c r="BC45" s="34" t="str">
        <f t="shared" si="9"/>
        <v>INR  Four Thousand Seven Hundred &amp; Sixty One  Only</v>
      </c>
      <c r="IE45" s="21">
        <v>1.01</v>
      </c>
      <c r="IF45" s="21" t="s">
        <v>36</v>
      </c>
      <c r="IG45" s="21" t="s">
        <v>33</v>
      </c>
      <c r="IH45" s="21">
        <v>123.223</v>
      </c>
      <c r="II45" s="21" t="s">
        <v>34</v>
      </c>
    </row>
    <row r="46" spans="1:243" s="20" customFormat="1" ht="157.5">
      <c r="A46" s="62">
        <v>12</v>
      </c>
      <c r="B46" s="66" t="s">
        <v>86</v>
      </c>
      <c r="C46" s="61" t="s">
        <v>123</v>
      </c>
      <c r="D46" s="67">
        <v>1</v>
      </c>
      <c r="E46" s="68" t="s">
        <v>91</v>
      </c>
      <c r="F46" s="45">
        <v>1365.54</v>
      </c>
      <c r="G46" s="22"/>
      <c r="H46" s="22"/>
      <c r="I46" s="32" t="s">
        <v>35</v>
      </c>
      <c r="J46" s="17">
        <f t="shared" si="6"/>
        <v>1</v>
      </c>
      <c r="K46" s="18" t="s">
        <v>45</v>
      </c>
      <c r="L46" s="18" t="s">
        <v>6</v>
      </c>
      <c r="M46" s="35"/>
      <c r="N46" s="22"/>
      <c r="O46" s="22"/>
      <c r="P46" s="33"/>
      <c r="Q46" s="22"/>
      <c r="R46" s="22"/>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6"/>
      <c r="AV46" s="33"/>
      <c r="AW46" s="33"/>
      <c r="AX46" s="33"/>
      <c r="AY46" s="33"/>
      <c r="AZ46" s="33"/>
      <c r="BA46" s="43">
        <f t="shared" si="7"/>
        <v>1365.54</v>
      </c>
      <c r="BB46" s="44">
        <f t="shared" si="8"/>
        <v>1365.54</v>
      </c>
      <c r="BC46" s="34" t="str">
        <f t="shared" si="9"/>
        <v>INR  One Thousand Three Hundred &amp; Sixty Five  and Paise Fifty Four Only</v>
      </c>
      <c r="IE46" s="21">
        <v>1.02</v>
      </c>
      <c r="IF46" s="21" t="s">
        <v>37</v>
      </c>
      <c r="IG46" s="21" t="s">
        <v>38</v>
      </c>
      <c r="IH46" s="21">
        <v>213</v>
      </c>
      <c r="II46" s="21" t="s">
        <v>34</v>
      </c>
    </row>
    <row r="47" spans="1:243" s="20" customFormat="1" ht="135.75" customHeight="1">
      <c r="A47" s="62">
        <v>13</v>
      </c>
      <c r="B47" s="66" t="s">
        <v>87</v>
      </c>
      <c r="C47" s="61" t="s">
        <v>124</v>
      </c>
      <c r="D47" s="67">
        <v>7</v>
      </c>
      <c r="E47" s="68" t="s">
        <v>91</v>
      </c>
      <c r="F47" s="45">
        <v>3291.54</v>
      </c>
      <c r="G47" s="22"/>
      <c r="H47" s="22"/>
      <c r="I47" s="32" t="s">
        <v>35</v>
      </c>
      <c r="J47" s="17">
        <f t="shared" si="6"/>
        <v>1</v>
      </c>
      <c r="K47" s="18" t="s">
        <v>45</v>
      </c>
      <c r="L47" s="18" t="s">
        <v>6</v>
      </c>
      <c r="M47" s="35"/>
      <c r="N47" s="22"/>
      <c r="O47" s="22"/>
      <c r="P47" s="33"/>
      <c r="Q47" s="22"/>
      <c r="R47" s="22"/>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43">
        <f t="shared" si="7"/>
        <v>23040.78</v>
      </c>
      <c r="BB47" s="44">
        <f t="shared" si="8"/>
        <v>23040.78</v>
      </c>
      <c r="BC47" s="34" t="str">
        <f t="shared" si="9"/>
        <v>INR  Twenty Three Thousand  &amp;Forty  and Paise Seventy Eight Only</v>
      </c>
      <c r="IE47" s="21">
        <v>2</v>
      </c>
      <c r="IF47" s="21" t="s">
        <v>32</v>
      </c>
      <c r="IG47" s="21" t="s">
        <v>39</v>
      </c>
      <c r="IH47" s="21">
        <v>10</v>
      </c>
      <c r="II47" s="21" t="s">
        <v>34</v>
      </c>
    </row>
    <row r="48" spans="1:243" s="20" customFormat="1" ht="136.5" customHeight="1">
      <c r="A48" s="62">
        <v>14</v>
      </c>
      <c r="B48" s="66" t="s">
        <v>88</v>
      </c>
      <c r="C48" s="61" t="s">
        <v>125</v>
      </c>
      <c r="D48" s="67">
        <v>8</v>
      </c>
      <c r="E48" s="68" t="s">
        <v>91</v>
      </c>
      <c r="F48" s="45">
        <v>9210.87</v>
      </c>
      <c r="G48" s="22"/>
      <c r="H48" s="22"/>
      <c r="I48" s="32" t="s">
        <v>35</v>
      </c>
      <c r="J48" s="17">
        <f t="shared" si="6"/>
        <v>1</v>
      </c>
      <c r="K48" s="18" t="s">
        <v>45</v>
      </c>
      <c r="L48" s="18" t="s">
        <v>6</v>
      </c>
      <c r="M48" s="35"/>
      <c r="N48" s="22"/>
      <c r="O48" s="22"/>
      <c r="P48" s="33"/>
      <c r="Q48" s="22"/>
      <c r="R48" s="22"/>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43">
        <f t="shared" si="7"/>
        <v>73686.96</v>
      </c>
      <c r="BB48" s="44">
        <f t="shared" si="8"/>
        <v>73686.96</v>
      </c>
      <c r="BC48" s="34" t="str">
        <f t="shared" si="9"/>
        <v>INR  Seventy Three Thousand Six Hundred &amp; Eighty Six  and Paise Ninety Six Only</v>
      </c>
      <c r="IE48" s="21">
        <v>3</v>
      </c>
      <c r="IF48" s="21" t="s">
        <v>40</v>
      </c>
      <c r="IG48" s="21" t="s">
        <v>41</v>
      </c>
      <c r="IH48" s="21">
        <v>10</v>
      </c>
      <c r="II48" s="21" t="s">
        <v>34</v>
      </c>
    </row>
    <row r="49" spans="1:243" s="20" customFormat="1" ht="34.5" customHeight="1">
      <c r="A49" s="37" t="s">
        <v>43</v>
      </c>
      <c r="B49" s="37"/>
      <c r="C49" s="32"/>
      <c r="D49" s="32"/>
      <c r="E49" s="32"/>
      <c r="F49" s="32"/>
      <c r="G49" s="32"/>
      <c r="H49" s="60"/>
      <c r="I49" s="60"/>
      <c r="J49" s="60"/>
      <c r="K49" s="60"/>
      <c r="L49" s="32"/>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39">
        <f>SUM(BA13:BA48)</f>
        <v>201418</v>
      </c>
      <c r="BB49" s="39">
        <f>SUM(BB13:BB48)</f>
        <v>201418</v>
      </c>
      <c r="BC49" s="34" t="str">
        <f>SpellNumber($E$2,BB49)</f>
        <v>INR  Two Lakh One Thousand Four Hundred &amp; Eighteen  Only</v>
      </c>
      <c r="IE49" s="21">
        <v>4</v>
      </c>
      <c r="IF49" s="21" t="s">
        <v>37</v>
      </c>
      <c r="IG49" s="21" t="s">
        <v>42</v>
      </c>
      <c r="IH49" s="21">
        <v>10</v>
      </c>
      <c r="II49" s="21" t="s">
        <v>34</v>
      </c>
    </row>
    <row r="50" spans="1:243" s="23" customFormat="1" ht="33.75" customHeight="1">
      <c r="A50" s="41" t="s">
        <v>47</v>
      </c>
      <c r="B50" s="46"/>
      <c r="C50" s="47"/>
      <c r="D50" s="48"/>
      <c r="E50" s="49" t="s">
        <v>53</v>
      </c>
      <c r="F50" s="50"/>
      <c r="G50" s="51"/>
      <c r="H50" s="52"/>
      <c r="I50" s="52"/>
      <c r="J50" s="52"/>
      <c r="K50" s="53"/>
      <c r="L50" s="54"/>
      <c r="M50" s="55"/>
      <c r="O50" s="20"/>
      <c r="P50" s="20"/>
      <c r="Q50" s="20"/>
      <c r="R50" s="20"/>
      <c r="S50" s="20"/>
      <c r="BA50" s="56">
        <f>IF(ISBLANK(F50),0,IF(E50="Excess (+)",ROUND(BA49+(BA49*F50),2),IF(E50="Less (-)",ROUND(BA49+(BA49*F50*(-1)),2),IF(E50="At Par",BA49,0))))</f>
        <v>0</v>
      </c>
      <c r="BB50" s="57">
        <f>ROUND(BA50,0)</f>
        <v>0</v>
      </c>
      <c r="BC50" s="42" t="str">
        <f>SpellNumber($E$2,BA50)</f>
        <v>INR Zero Only</v>
      </c>
      <c r="IE50" s="24"/>
      <c r="IF50" s="24"/>
      <c r="IG50" s="24"/>
      <c r="IH50" s="24"/>
      <c r="II50" s="24"/>
    </row>
    <row r="51" spans="1:243" s="23" customFormat="1" ht="41.25" customHeight="1">
      <c r="A51" s="37" t="s">
        <v>46</v>
      </c>
      <c r="B51" s="37"/>
      <c r="C51" s="72" t="str">
        <f>SpellNumber($E$2,BA50)</f>
        <v>INR Zero Only</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4"/>
      <c r="IE51" s="24"/>
      <c r="IF51" s="24"/>
      <c r="IG51" s="24"/>
      <c r="IH51" s="24"/>
      <c r="II51" s="24"/>
    </row>
    <row r="52" spans="3:243" s="12" customFormat="1" ht="15">
      <c r="C52" s="25"/>
      <c r="D52" s="25"/>
      <c r="E52" s="25"/>
      <c r="F52" s="25"/>
      <c r="G52" s="25"/>
      <c r="H52" s="25"/>
      <c r="I52" s="25"/>
      <c r="J52" s="25"/>
      <c r="K52" s="25"/>
      <c r="L52" s="25"/>
      <c r="M52" s="25"/>
      <c r="O52" s="25"/>
      <c r="BA52" s="25"/>
      <c r="BC52" s="25"/>
      <c r="IE52" s="13"/>
      <c r="IF52" s="13"/>
      <c r="IG52" s="13"/>
      <c r="IH52" s="13"/>
      <c r="II52" s="13"/>
    </row>
  </sheetData>
  <sheetProtection password="EEC8" sheet="1" selectLockedCells="1"/>
  <mergeCells count="8">
    <mergeCell ref="A9:BC9"/>
    <mergeCell ref="C51:BC51"/>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0">
      <formula1>IF(E50="Select",-1,IF(E50="At Par",0,0))</formula1>
      <formula2>IF(E50="Select",-1,IF(E50="At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0">
      <formula1>0</formula1>
      <formula2>IF(E50&lt;&gt;"Select",99.9,0)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4:M17 M19 M21:M22 M24:M28 M30:M37 M39 M41 M43:M48">
      <formula1>0</formula1>
      <formula2>999999999999999</formula2>
    </dataValidation>
    <dataValidation allowBlank="1" showInputMessage="1" showErrorMessage="1" promptTitle="Item Description" prompt="Please enter Item Description in text" sqref="B46:B48 B43 B18:B23 B40 B29:B34 B37 B26"/>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0">
      <formula1>0</formula1>
      <formula2>99.9</formula2>
    </dataValidation>
    <dataValidation type="list" allowBlank="1" showInputMessage="1" showErrorMessage="1" sqref="C2">
      <formula1>"Normal, SingleWindow, Alternate"</formula1>
    </dataValidation>
    <dataValidation type="list" allowBlank="1" showInputMessage="1" showErrorMessage="1" sqref="E50">
      <formula1>"Select, Excess (+), Less (-)"</formula1>
    </dataValidation>
    <dataValidation type="list" allowBlank="1" showInputMessage="1" showErrorMessage="1" sqref="L13 L14 L15 L16 L17 L18 L19 L20 L21 L22 L23 L24 L25 L26 L27 L28 L29 L30 L31 L32 L33 L34 L35 L36 L37 L38 L39 L40 L41 L42 L43 L44 L45 L46 L47 L48">
      <formula1>"INR"</formula1>
    </dataValidation>
    <dataValidation type="decimal" allowBlank="1" showInputMessage="1" showErrorMessage="1" promptTitle="Rate Entry" prompt="Please enter the Basic Price in Rupees for this item. " errorTitle="Invaid Entry" error="Only Numeric Values are allowed. " sqref="G13:H48">
      <formula1>0</formula1>
      <formula2>999999999999999</formula2>
    </dataValidation>
    <dataValidation type="decimal" allowBlank="1" showInputMessage="1" showErrorMessage="1" promptTitle="Quantity" prompt="Please enter the Quantity for this item. " errorTitle="Invalid Entry" error="Only Numeric Values are allowed. " sqref="F13:F48 D13:D48">
      <formula1>0</formula1>
      <formula2>999999999999999</formula2>
    </dataValidation>
    <dataValidation allowBlank="1" showInputMessage="1" showErrorMessage="1" promptTitle="Units" prompt="Please enter Units in text" sqref="E13:E48"/>
    <dataValidation type="decimal" allowBlank="1" showInputMessage="1" showErrorMessage="1" promptTitle="Rate Entry" prompt="Please enter the Inspection Charges in Rupees for this item. " errorTitle="Invaid Entry" error="Only Numeric Values are allowed. " sqref="Q13:Q4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8">
      <formula1>0</formula1>
      <formula2>999999999999999</formula2>
    </dataValidation>
    <dataValidation allowBlank="1" showInputMessage="1" showErrorMessage="1" promptTitle="Itemcode/Make" prompt="Please enter text" sqref="C13:C48"/>
    <dataValidation type="decimal" allowBlank="1" showInputMessage="1" showErrorMessage="1" errorTitle="Invalid Entry" error="Only Numeric Values are allowed. " sqref="A13:A48">
      <formula1>0</formula1>
      <formula2>999999999999999</formula2>
    </dataValidation>
    <dataValidation type="list" showInputMessage="1" showErrorMessage="1" sqref="I13:I48">
      <formula1>"Excess(+), Less(-)"</formula1>
    </dataValidation>
    <dataValidation allowBlank="1" showInputMessage="1" showErrorMessage="1" promptTitle="Addition / Deduction" prompt="Please Choose the correct One" sqref="J13:J48"/>
    <dataValidation type="list" allowBlank="1" showInputMessage="1" showErrorMessage="1" sqref="K13:K48">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2022-03-29T11:58:27Z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