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<sst xmlns="http://schemas.openxmlformats.org/spreadsheetml/2006/main" count="234" uniqueCount="88">
  <si>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</si>
  <si>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</si>
  <si>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</si>
  <si>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</si>
  <si>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</si>
  <si>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</si>
  <si>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</si>
  <si>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</si>
  <si>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</si>
  <si>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</si>
  <si>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</si>
  <si>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</si>
  <si>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</si>
  <si>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</si>
  <si>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</si>
  <si>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</si>
  <si>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</si>
  <si>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</si>
  <si>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</si>
  <si>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</si>
  <si>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</si>
  <si>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</si>
  <si>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</si>
  <si>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</si>
  <si>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</si>
  <si>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</si>
  <si>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</si>
  <si>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</si>
  <si>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</si>
  <si>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</si>
  <si>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</si>
  <si>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</si>
  <si>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</si>
  <si>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</si>
  <si>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</si>
  <si>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</si>
  <si>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</si>
  <si>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</si>
  <si>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</si>
  <si>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</si>
  <si>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</si>
  <si>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</si>
  <si>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</si>
  <si>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</si>
  <si>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</si>
  <si>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</si>
  <si>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</si>
  <si>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</si>
  <si>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</si>
  <si>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</si>
  <si>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</si>
  <si>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</si>
  <si>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</si>
  <si>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</si>
  <si>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&amp; Laying of one no.  XLPE sheathed aluminum conductor steel armoured power cable of size 2 x 16  sq.mm. 1.1kV grade in following manners.</t>
  </si>
  <si>
    <t>direct in ground I/c excavation, sand cushioning, protective covering and refilling the trench etc. as reqd.</t>
  </si>
  <si>
    <t>In pipe</t>
  </si>
  <si>
    <t>In open duct</t>
  </si>
  <si>
    <t>On surface with MS clamp</t>
  </si>
  <si>
    <t xml:space="preserve">Providing and fixing 6 SWG dia G.I. wire on surface or in recess for loop earthing along with existing surface/ recessed conduit/ submain wiring/ cable as required. </t>
  </si>
  <si>
    <t>Supplying and fixing, following LED street light luminaries with pressure die cast aluminium  IP65 housing, driver etc. complete with all accessories  as required.</t>
  </si>
  <si>
    <t>35/36 Watt LED street light luminaries</t>
  </si>
  <si>
    <t>40 watt LED Post top lantern light</t>
  </si>
  <si>
    <t>Supplying and fixing of 32 mm dia X 2.00 metres long G.I. pipe (medium class) bracket for mounting of fluorescent / HPMV / HPSV street light fitting on pole including bending the pipe to the required shape, 2 nos 40 mm X 3 mm flat iron clamps with nuts, bolts and washer, painting the flat iron with primer and finish paint etc. as required.</t>
  </si>
  <si>
    <t>Supplying and making indoor end termination with brass compression gland, aluminum lugs for following size of PVC insulated &amp; PVC sheathed/XLPE aluminum cable of 1.1kV grade as reqd.</t>
  </si>
  <si>
    <t>2x16 sq.mm.</t>
  </si>
  <si>
    <t>Providing, laying and fixing following dia G.I. pipe (medium class) with all accessories, cutting and filling chase on wall/floor for cavle entry including the cost of sesling at both the ends complete as required.</t>
  </si>
  <si>
    <t>40 mm dia</t>
  </si>
  <si>
    <t>S&amp;F, connecting and commissioning looping type cable end control box with 2 mm fabricated CRCA sheet of size 200 mm x 200 mm x 125 mm having 1 no. 6amp to 32 amp SP MCB 250 volt and 2 nos. brass neutral link 12.5 mm  square rod 6 way approx. 60 mm long and fixed on 6 mm thick bakelite sheet. Box shall have almirah type hinge and panel key type lock FRLSont door duly painted with earthing strud etc. complete as required.</t>
  </si>
  <si>
    <t>Supplying and Fixing M.S. Clamp 'D' iron clamp ( with coach screws) street light bracket / cross arm, G.I. Pipe etc. as required.</t>
  </si>
  <si>
    <t>Supply and drawing PVC insulated 3 core round cable 1.5 sq.mm.  for connection of  equipments / exhaust fan/ light fittings &amp; other work as reqd.</t>
  </si>
  <si>
    <t>Mtr.</t>
  </si>
  <si>
    <t>Nos.</t>
  </si>
  <si>
    <t>Contract No:   111/IWD/ED/853  Dated: 22.03.2022</t>
  </si>
  <si>
    <t>Tender Inviting Authority: Executive Engineer</t>
  </si>
  <si>
    <t>Name of Work: Providing street light at outer periphery wall of Hall-4 adjacent to swimming pool as per requested by the warden Incharge of Hall-4.</t>
  </si>
  <si>
    <t>item6</t>
  </si>
  <si>
    <t>item7</t>
  </si>
  <si>
    <t>item8</t>
  </si>
  <si>
    <t>item9</t>
  </si>
  <si>
    <t>item10</t>
  </si>
  <si>
    <t>item11</t>
  </si>
  <si>
    <t>item12</t>
  </si>
  <si>
    <t>item13</t>
  </si>
  <si>
    <t>item14</t>
  </si>
  <si>
    <t>item15</t>
  </si>
  <si>
    <t>item16</t>
  </si>
  <si>
    <t>item17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</si>
</sst>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indexed="8"/>
      <name val="Arial Narrow"/>
      <family val="2"/>
    </font>
    <font>
      <sz val="11"/>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1"/>
      <color rgb="FF000000"/>
      <name val="Arial Narrow"/>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174" fontId="3" fillId="0" borderId="11" xfId="59"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1" fontId="75" fillId="0" borderId="12" xfId="0" applyNumberFormat="1" applyFont="1" applyFill="1" applyBorder="1" applyAlignment="1">
      <alignment horizontal="center" vertical="top"/>
    </xf>
    <xf numFmtId="0" fontId="75" fillId="0" borderId="22" xfId="0" applyFont="1" applyFill="1" applyBorder="1" applyAlignment="1">
      <alignment horizontal="justify" vertical="top" wrapText="1"/>
    </xf>
    <xf numFmtId="173" fontId="46" fillId="0" borderId="12" xfId="0" applyNumberFormat="1" applyFont="1" applyFill="1" applyBorder="1" applyAlignment="1">
      <alignment horizontal="center" vertical="top"/>
    </xf>
    <xf numFmtId="2" fontId="46" fillId="0" borderId="22" xfId="0" applyNumberFormat="1" applyFont="1" applyFill="1" applyBorder="1" applyAlignment="1">
      <alignment horizontal="center" vertical="top" wrapText="1"/>
    </xf>
    <xf numFmtId="1" fontId="46" fillId="0" borderId="12" xfId="0" applyNumberFormat="1" applyFont="1" applyFill="1" applyBorder="1" applyAlignment="1">
      <alignment horizontal="center" vertical="top" wrapText="1"/>
    </xf>
    <xf numFmtId="173" fontId="75" fillId="0" borderId="12" xfId="0" applyNumberFormat="1" applyFont="1" applyFill="1" applyBorder="1" applyAlignment="1">
      <alignment horizontal="center" vertical="top"/>
    </xf>
    <xf numFmtId="0" fontId="75" fillId="0" borderId="22" xfId="0" applyFont="1" applyFill="1" applyBorder="1" applyAlignment="1">
      <alignment horizontal="center" vertical="top"/>
    </xf>
    <xf numFmtId="0" fontId="46" fillId="0" borderId="22" xfId="0" applyFont="1" applyFill="1" applyBorder="1" applyAlignment="1">
      <alignment horizontal="justify" vertical="top" wrapText="1"/>
    </xf>
    <xf numFmtId="173" fontId="46" fillId="0" borderId="12" xfId="0" applyNumberFormat="1" applyFont="1" applyFill="1" applyBorder="1" applyAlignment="1">
      <alignment horizontal="center" vertical="top" wrapText="1"/>
    </xf>
    <xf numFmtId="1" fontId="46" fillId="0" borderId="12" xfId="0" applyNumberFormat="1" applyFont="1" applyFill="1" applyBorder="1" applyAlignment="1">
      <alignment horizontal="center" vertical="top"/>
    </xf>
    <xf numFmtId="0" fontId="75" fillId="0" borderId="22" xfId="0" applyFont="1" applyFill="1" applyBorder="1" applyAlignment="1">
      <alignment horizontal="justify"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3"/>
  <sheetViews>
    <sheetView showGridLines="0" showZeros="0" zoomScale="75" zoomScaleNormal="75" zoomScalePageLayoutView="0" workbookViewId="0" topLeftCell="A22">
      <selection activeCell="D31" sqref="D31"/>
    </sheetView>
  </sheetViews>
  <sheetFormatPr defaultColWidth="9.140625" defaultRowHeight="15"/>
  <cols>
    <col min="1" max="1" width="14.8515625" style="28" customWidth="1"/>
    <col min="2" max="2" width="44.57421875" style="28" customWidth="1"/>
    <col min="3" max="3" width="16.14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8"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3" t="str">
        <f>B2&amp;" BoQ"</f>
        <v>Percentage BoQ</v>
      </c>
      <c r="B1" s="73"/>
      <c r="C1" s="73"/>
      <c r="D1" s="73"/>
      <c r="E1" s="73"/>
      <c r="F1" s="73"/>
      <c r="G1" s="73"/>
      <c r="H1" s="73"/>
      <c r="I1" s="73"/>
      <c r="J1" s="73"/>
      <c r="K1" s="73"/>
      <c r="L1" s="73"/>
      <c r="O1" s="2"/>
      <c r="P1" s="2"/>
      <c r="Q1" s="3"/>
      <c r="IE1" s="3"/>
      <c r="IF1" s="3"/>
      <c r="IG1" s="3"/>
      <c r="IH1" s="3"/>
      <c r="II1" s="3"/>
    </row>
    <row r="2" spans="1:17" s="1" customFormat="1" ht="25.5" customHeight="1" hidden="1">
      <c r="A2" s="30" t="s">
        <v>3</v>
      </c>
      <c r="B2" s="30" t="s">
        <v>44</v>
      </c>
      <c r="C2" s="30" t="s">
        <v>4</v>
      </c>
      <c r="D2" s="30" t="s">
        <v>5</v>
      </c>
      <c r="E2" s="30"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4" t="s">
        <v>74</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30.75" customHeight="1">
      <c r="A5" s="74" t="s">
        <v>75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75" customHeight="1">
      <c r="A6" s="74" t="s">
        <v>73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58.5" customHeight="1">
      <c r="A8" s="31" t="s">
        <v>50</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7"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51</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82.5">
      <c r="A13" s="82">
        <v>1</v>
      </c>
      <c r="B13" s="83" t="s">
        <v>54</v>
      </c>
      <c r="C13" s="34"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1.01</v>
      </c>
      <c r="IF13" s="22" t="s">
        <v>36</v>
      </c>
      <c r="IG13" s="22" t="s">
        <v>33</v>
      </c>
      <c r="IH13" s="22">
        <v>123.223</v>
      </c>
      <c r="II13" s="22" t="s">
        <v>34</v>
      </c>
    </row>
    <row r="14" spans="1:243" s="21" customFormat="1" ht="49.5">
      <c r="A14" s="84">
        <v>1.1</v>
      </c>
      <c r="B14" s="83" t="s">
        <v>55</v>
      </c>
      <c r="C14" s="34" t="s">
        <v>38</v>
      </c>
      <c r="D14" s="80">
        <v>15</v>
      </c>
      <c r="E14" s="85" t="s">
        <v>71</v>
      </c>
      <c r="F14" s="81">
        <v>419.11</v>
      </c>
      <c r="G14" s="23"/>
      <c r="H14" s="23"/>
      <c r="I14" s="36" t="s">
        <v>35</v>
      </c>
      <c r="J14" s="17">
        <f aca="true" t="shared" si="0" ref="J14:J29">IF(I14="Less(-)",-1,1)</f>
        <v>1</v>
      </c>
      <c r="K14" s="18" t="s">
        <v>45</v>
      </c>
      <c r="L14" s="18" t="s">
        <v>6</v>
      </c>
      <c r="M14" s="43"/>
      <c r="N14" s="23"/>
      <c r="O14" s="23"/>
      <c r="P14" s="42"/>
      <c r="Q14" s="23"/>
      <c r="R14" s="23"/>
      <c r="S14" s="42"/>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59">
        <f aca="true" t="shared" si="1" ref="BA14:BA29">total_amount_ba($B$2,$D$2,D14,F14,J14,K14,M14)</f>
        <v>6286.65</v>
      </c>
      <c r="BB14" s="65">
        <f aca="true" t="shared" si="2" ref="BB14:BB29">BA14+SUM(N14:AZ14)</f>
        <v>6286.65</v>
      </c>
      <c r="BC14" s="41" t="str">
        <f>SpellNumber(L14,BB14)</f>
        <v>INR  Six Thousand Two Hundred &amp; Eighty Six  and Paise Sixty Five Only</v>
      </c>
      <c r="IE14" s="22">
        <v>1.02</v>
      </c>
      <c r="IF14" s="22" t="s">
        <v>37</v>
      </c>
      <c r="IG14" s="22" t="s">
        <v>38</v>
      </c>
      <c r="IH14" s="22">
        <v>213</v>
      </c>
      <c r="II14" s="22" t="s">
        <v>34</v>
      </c>
    </row>
    <row r="15" spans="1:243" s="21" customFormat="1" ht="28.5">
      <c r="A15" s="84">
        <v>1.2</v>
      </c>
      <c r="B15" s="83" t="s">
        <v>56</v>
      </c>
      <c r="C15" s="34" t="s">
        <v>39</v>
      </c>
      <c r="D15" s="80">
        <v>5</v>
      </c>
      <c r="E15" s="85" t="s">
        <v>71</v>
      </c>
      <c r="F15" s="81">
        <v>138.54</v>
      </c>
      <c r="G15" s="23"/>
      <c r="H15" s="23"/>
      <c r="I15" s="36" t="s">
        <v>35</v>
      </c>
      <c r="J15" s="17">
        <f t="shared" si="0"/>
        <v>1</v>
      </c>
      <c r="K15" s="18" t="s">
        <v>45</v>
      </c>
      <c r="L15" s="18" t="s">
        <v>6</v>
      </c>
      <c r="M15" s="43"/>
      <c r="N15" s="23"/>
      <c r="O15" s="23"/>
      <c r="P15" s="42"/>
      <c r="Q15" s="23"/>
      <c r="R15" s="23"/>
      <c r="S15" s="42"/>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59">
        <f t="shared" si="1"/>
        <v>692.7</v>
      </c>
      <c r="BB15" s="65">
        <f t="shared" si="2"/>
        <v>692.7</v>
      </c>
      <c r="BC15" s="41" t="str">
        <f>SpellNumber(L15,BB15)</f>
        <v>INR  Six Hundred &amp; Ninety Two  and Paise Seventy Only</v>
      </c>
      <c r="IE15" s="22">
        <v>2</v>
      </c>
      <c r="IF15" s="22" t="s">
        <v>32</v>
      </c>
      <c r="IG15" s="22" t="s">
        <v>39</v>
      </c>
      <c r="IH15" s="22">
        <v>10</v>
      </c>
      <c r="II15" s="22" t="s">
        <v>34</v>
      </c>
    </row>
    <row r="16" spans="1:243" s="21" customFormat="1" ht="28.5">
      <c r="A16" s="84">
        <v>1.3</v>
      </c>
      <c r="B16" s="83" t="s">
        <v>57</v>
      </c>
      <c r="C16" s="34" t="s">
        <v>41</v>
      </c>
      <c r="D16" s="80">
        <v>10</v>
      </c>
      <c r="E16" s="85" t="s">
        <v>71</v>
      </c>
      <c r="F16" s="81">
        <v>131.52</v>
      </c>
      <c r="G16" s="23"/>
      <c r="H16" s="23"/>
      <c r="I16" s="36" t="s">
        <v>35</v>
      </c>
      <c r="J16" s="17">
        <f t="shared" si="0"/>
        <v>1</v>
      </c>
      <c r="K16" s="18" t="s">
        <v>45</v>
      </c>
      <c r="L16" s="18" t="s">
        <v>6</v>
      </c>
      <c r="M16" s="43"/>
      <c r="N16" s="23"/>
      <c r="O16" s="23"/>
      <c r="P16" s="42"/>
      <c r="Q16" s="23"/>
      <c r="R16" s="23"/>
      <c r="S16" s="42"/>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59">
        <f t="shared" si="1"/>
        <v>1315.2</v>
      </c>
      <c r="BB16" s="65">
        <f t="shared" si="2"/>
        <v>1315.2</v>
      </c>
      <c r="BC16" s="41" t="str">
        <f>SpellNumber(L16,BB16)</f>
        <v>INR  One Thousand Three Hundred &amp; Fifteen  and Paise Twenty Only</v>
      </c>
      <c r="IE16" s="22">
        <v>3</v>
      </c>
      <c r="IF16" s="22" t="s">
        <v>40</v>
      </c>
      <c r="IG16" s="22" t="s">
        <v>41</v>
      </c>
      <c r="IH16" s="22">
        <v>10</v>
      </c>
      <c r="II16" s="22" t="s">
        <v>34</v>
      </c>
    </row>
    <row r="17" spans="1:243" s="21" customFormat="1" ht="28.5">
      <c r="A17" s="84">
        <v>1.4</v>
      </c>
      <c r="B17" s="83" t="s">
        <v>58</v>
      </c>
      <c r="C17" s="34" t="s">
        <v>42</v>
      </c>
      <c r="D17" s="80">
        <v>230</v>
      </c>
      <c r="E17" s="85" t="s">
        <v>71</v>
      </c>
      <c r="F17" s="81">
        <v>145.55</v>
      </c>
      <c r="G17" s="23"/>
      <c r="H17" s="23"/>
      <c r="I17" s="36" t="s">
        <v>35</v>
      </c>
      <c r="J17" s="17">
        <f t="shared" si="0"/>
        <v>1</v>
      </c>
      <c r="K17" s="18" t="s">
        <v>45</v>
      </c>
      <c r="L17" s="18" t="s">
        <v>6</v>
      </c>
      <c r="M17" s="43"/>
      <c r="N17" s="23"/>
      <c r="O17" s="23"/>
      <c r="P17" s="42"/>
      <c r="Q17" s="23"/>
      <c r="R17" s="23"/>
      <c r="S17" s="42"/>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59">
        <f t="shared" si="1"/>
        <v>33476.5</v>
      </c>
      <c r="BB17" s="65">
        <f t="shared" si="2"/>
        <v>33476.5</v>
      </c>
      <c r="BC17" s="41" t="str">
        <f>SpellNumber(L17,BB17)</f>
        <v>INR  Thirty Three Thousand Four Hundred &amp; Seventy Six  and Paise Fifty Only</v>
      </c>
      <c r="IE17" s="22">
        <v>1.01</v>
      </c>
      <c r="IF17" s="22" t="s">
        <v>36</v>
      </c>
      <c r="IG17" s="22" t="s">
        <v>33</v>
      </c>
      <c r="IH17" s="22">
        <v>123.223</v>
      </c>
      <c r="II17" s="22" t="s">
        <v>34</v>
      </c>
    </row>
    <row r="18" spans="1:243" s="21" customFormat="1" ht="82.5">
      <c r="A18" s="86">
        <v>2</v>
      </c>
      <c r="B18" s="83" t="s">
        <v>59</v>
      </c>
      <c r="C18" s="34" t="s">
        <v>76</v>
      </c>
      <c r="D18" s="80">
        <v>260</v>
      </c>
      <c r="E18" s="85" t="s">
        <v>71</v>
      </c>
      <c r="F18" s="81">
        <v>32.44</v>
      </c>
      <c r="G18" s="23"/>
      <c r="H18" s="23"/>
      <c r="I18" s="36" t="s">
        <v>35</v>
      </c>
      <c r="J18" s="17">
        <f t="shared" si="0"/>
        <v>1</v>
      </c>
      <c r="K18" s="18" t="s">
        <v>45</v>
      </c>
      <c r="L18" s="18" t="s">
        <v>6</v>
      </c>
      <c r="M18" s="43"/>
      <c r="N18" s="23"/>
      <c r="O18" s="23"/>
      <c r="P18" s="42"/>
      <c r="Q18" s="23"/>
      <c r="R18" s="23"/>
      <c r="S18" s="42"/>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44"/>
      <c r="AV18" s="38"/>
      <c r="AW18" s="38"/>
      <c r="AX18" s="38"/>
      <c r="AY18" s="38"/>
      <c r="AZ18" s="38"/>
      <c r="BA18" s="59">
        <f t="shared" si="1"/>
        <v>8434.4</v>
      </c>
      <c r="BB18" s="65">
        <f t="shared" si="2"/>
        <v>8434.4</v>
      </c>
      <c r="BC18" s="41" t="str">
        <f>SpellNumber(L18,BB18)</f>
        <v>INR  Eight Thousand Four Hundred &amp; Thirty Four  and Paise Forty Only</v>
      </c>
      <c r="IE18" s="22">
        <v>1.02</v>
      </c>
      <c r="IF18" s="22" t="s">
        <v>37</v>
      </c>
      <c r="IG18" s="22" t="s">
        <v>38</v>
      </c>
      <c r="IH18" s="22">
        <v>213</v>
      </c>
      <c r="II18" s="22" t="s">
        <v>34</v>
      </c>
    </row>
    <row r="19" spans="1:243" s="21" customFormat="1" ht="82.5">
      <c r="A19" s="82">
        <v>3</v>
      </c>
      <c r="B19" s="83" t="s">
        <v>60</v>
      </c>
      <c r="C19" s="34" t="s">
        <v>77</v>
      </c>
      <c r="D19" s="35"/>
      <c r="E19" s="15"/>
      <c r="F19" s="36"/>
      <c r="G19" s="16"/>
      <c r="H19" s="16"/>
      <c r="I19" s="36"/>
      <c r="J19" s="17"/>
      <c r="K19" s="18"/>
      <c r="L19" s="18"/>
      <c r="M19" s="19"/>
      <c r="N19" s="20"/>
      <c r="O19" s="20"/>
      <c r="P19" s="37"/>
      <c r="Q19" s="20"/>
      <c r="R19" s="20"/>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40"/>
      <c r="BC19" s="41"/>
      <c r="IE19" s="22">
        <v>2</v>
      </c>
      <c r="IF19" s="22" t="s">
        <v>32</v>
      </c>
      <c r="IG19" s="22" t="s">
        <v>39</v>
      </c>
      <c r="IH19" s="22">
        <v>10</v>
      </c>
      <c r="II19" s="22" t="s">
        <v>34</v>
      </c>
    </row>
    <row r="20" spans="1:243" s="21" customFormat="1" ht="28.5">
      <c r="A20" s="87">
        <v>3.1</v>
      </c>
      <c r="B20" s="83" t="s">
        <v>61</v>
      </c>
      <c r="C20" s="34" t="s">
        <v>78</v>
      </c>
      <c r="D20" s="80">
        <v>6</v>
      </c>
      <c r="E20" s="88" t="s">
        <v>72</v>
      </c>
      <c r="F20" s="81">
        <v>4265.69</v>
      </c>
      <c r="G20" s="23"/>
      <c r="H20" s="23"/>
      <c r="I20" s="36" t="s">
        <v>35</v>
      </c>
      <c r="J20" s="17">
        <f>IF(I20="Less(-)",-1,1)</f>
        <v>1</v>
      </c>
      <c r="K20" s="18" t="s">
        <v>45</v>
      </c>
      <c r="L20" s="18" t="s">
        <v>6</v>
      </c>
      <c r="M20" s="43"/>
      <c r="N20" s="23"/>
      <c r="O20" s="23"/>
      <c r="P20" s="42"/>
      <c r="Q20" s="23"/>
      <c r="R20" s="23"/>
      <c r="S20" s="42"/>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59">
        <f>total_amount_ba($B$2,$D$2,D20,F20,J20,K20,M20)</f>
        <v>25594.14</v>
      </c>
      <c r="BB20" s="65">
        <f aca="true" t="shared" si="3" ref="BB20:BB26">BA20+SUM(N20:AZ20)</f>
        <v>25594.14</v>
      </c>
      <c r="BC20" s="41" t="str">
        <f aca="true" t="shared" si="4" ref="BC20:BC26">SpellNumber(L20,BB20)</f>
        <v>INR  Twenty Five Thousand Five Hundred &amp; Ninety Four  and Paise Fourteen Only</v>
      </c>
      <c r="IE20" s="22">
        <v>3</v>
      </c>
      <c r="IF20" s="22" t="s">
        <v>40</v>
      </c>
      <c r="IG20" s="22" t="s">
        <v>41</v>
      </c>
      <c r="IH20" s="22">
        <v>10</v>
      </c>
      <c r="II20" s="22" t="s">
        <v>34</v>
      </c>
    </row>
    <row r="21" spans="1:243" s="21" customFormat="1" ht="28.5">
      <c r="A21" s="87">
        <v>3.2</v>
      </c>
      <c r="B21" s="83" t="s">
        <v>62</v>
      </c>
      <c r="C21" s="34" t="s">
        <v>79</v>
      </c>
      <c r="D21" s="80">
        <v>15</v>
      </c>
      <c r="E21" s="88" t="s">
        <v>72</v>
      </c>
      <c r="F21" s="81">
        <v>10116.62</v>
      </c>
      <c r="G21" s="23"/>
      <c r="H21" s="23"/>
      <c r="I21" s="36" t="s">
        <v>35</v>
      </c>
      <c r="J21" s="17">
        <f>IF(I21="Less(-)",-1,1)</f>
        <v>1</v>
      </c>
      <c r="K21" s="18" t="s">
        <v>45</v>
      </c>
      <c r="L21" s="18" t="s">
        <v>6</v>
      </c>
      <c r="M21" s="43"/>
      <c r="N21" s="23"/>
      <c r="O21" s="23"/>
      <c r="P21" s="42"/>
      <c r="Q21" s="23"/>
      <c r="R21" s="23"/>
      <c r="S21" s="42"/>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59">
        <f>total_amount_ba($B$2,$D$2,D21,F21,J21,K21,M21)</f>
        <v>151749.3</v>
      </c>
      <c r="BB21" s="65">
        <f t="shared" si="3"/>
        <v>151749.3</v>
      </c>
      <c r="BC21" s="41" t="str">
        <f t="shared" si="4"/>
        <v>INR  One Lakh Fifty One Thousand Seven Hundred &amp; Forty Nine  and Paise Thirty Only</v>
      </c>
      <c r="IE21" s="22">
        <v>1.01</v>
      </c>
      <c r="IF21" s="22" t="s">
        <v>36</v>
      </c>
      <c r="IG21" s="22" t="s">
        <v>33</v>
      </c>
      <c r="IH21" s="22">
        <v>123.223</v>
      </c>
      <c r="II21" s="22" t="s">
        <v>34</v>
      </c>
    </row>
    <row r="22" spans="1:243" s="21" customFormat="1" ht="148.5">
      <c r="A22" s="82">
        <v>4</v>
      </c>
      <c r="B22" s="89" t="s">
        <v>63</v>
      </c>
      <c r="C22" s="34" t="s">
        <v>80</v>
      </c>
      <c r="D22" s="80">
        <v>6</v>
      </c>
      <c r="E22" s="88" t="s">
        <v>72</v>
      </c>
      <c r="F22" s="81">
        <v>887.33</v>
      </c>
      <c r="G22" s="23"/>
      <c r="H22" s="23"/>
      <c r="I22" s="36" t="s">
        <v>35</v>
      </c>
      <c r="J22" s="17">
        <f>IF(I22="Less(-)",-1,1)</f>
        <v>1</v>
      </c>
      <c r="K22" s="18" t="s">
        <v>45</v>
      </c>
      <c r="L22" s="18" t="s">
        <v>6</v>
      </c>
      <c r="M22" s="43"/>
      <c r="N22" s="23"/>
      <c r="O22" s="23"/>
      <c r="P22" s="42"/>
      <c r="Q22" s="23"/>
      <c r="R22" s="23"/>
      <c r="S22" s="42"/>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59">
        <f>total_amount_ba($B$2,$D$2,D22,F22,J22,K22,M22)</f>
        <v>5323.98</v>
      </c>
      <c r="BB22" s="65">
        <f t="shared" si="3"/>
        <v>5323.98</v>
      </c>
      <c r="BC22" s="41" t="str">
        <f t="shared" si="4"/>
        <v>INR  Five Thousand Three Hundred &amp; Twenty Three  and Paise Ninety Eight Only</v>
      </c>
      <c r="IE22" s="22">
        <v>1.02</v>
      </c>
      <c r="IF22" s="22" t="s">
        <v>37</v>
      </c>
      <c r="IG22" s="22" t="s">
        <v>38</v>
      </c>
      <c r="IH22" s="22">
        <v>213</v>
      </c>
      <c r="II22" s="22" t="s">
        <v>34</v>
      </c>
    </row>
    <row r="23" spans="1:243" s="21" customFormat="1" ht="82.5">
      <c r="A23" s="86">
        <v>5</v>
      </c>
      <c r="B23" s="83" t="s">
        <v>64</v>
      </c>
      <c r="C23" s="34" t="s">
        <v>81</v>
      </c>
      <c r="D23" s="35"/>
      <c r="E23" s="15"/>
      <c r="F23" s="36"/>
      <c r="G23" s="16"/>
      <c r="H23" s="16"/>
      <c r="I23" s="36"/>
      <c r="J23" s="17"/>
      <c r="K23" s="18"/>
      <c r="L23" s="18"/>
      <c r="M23" s="19"/>
      <c r="N23" s="20"/>
      <c r="O23" s="20"/>
      <c r="P23" s="37"/>
      <c r="Q23" s="20"/>
      <c r="R23" s="20"/>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c r="BB23" s="40"/>
      <c r="BC23" s="41"/>
      <c r="IE23" s="22">
        <v>2</v>
      </c>
      <c r="IF23" s="22" t="s">
        <v>32</v>
      </c>
      <c r="IG23" s="22" t="s">
        <v>39</v>
      </c>
      <c r="IH23" s="22">
        <v>10</v>
      </c>
      <c r="II23" s="22" t="s">
        <v>34</v>
      </c>
    </row>
    <row r="24" spans="1:243" s="21" customFormat="1" ht="28.5">
      <c r="A24" s="90">
        <v>5.1</v>
      </c>
      <c r="B24" s="83" t="s">
        <v>65</v>
      </c>
      <c r="C24" s="34" t="s">
        <v>82</v>
      </c>
      <c r="D24" s="80">
        <v>30</v>
      </c>
      <c r="E24" s="85" t="s">
        <v>72</v>
      </c>
      <c r="F24" s="81">
        <v>185.88</v>
      </c>
      <c r="G24" s="23"/>
      <c r="H24" s="23"/>
      <c r="I24" s="36" t="s">
        <v>35</v>
      </c>
      <c r="J24" s="17">
        <f>IF(I24="Less(-)",-1,1)</f>
        <v>1</v>
      </c>
      <c r="K24" s="18" t="s">
        <v>45</v>
      </c>
      <c r="L24" s="18" t="s">
        <v>6</v>
      </c>
      <c r="M24" s="43"/>
      <c r="N24" s="23"/>
      <c r="O24" s="23"/>
      <c r="P24" s="42"/>
      <c r="Q24" s="23"/>
      <c r="R24" s="23"/>
      <c r="S24" s="42"/>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59">
        <f>total_amount_ba($B$2,$D$2,D24,F24,J24,K24,M24)</f>
        <v>5576.4</v>
      </c>
      <c r="BB24" s="65">
        <f t="shared" si="3"/>
        <v>5576.4</v>
      </c>
      <c r="BC24" s="41" t="str">
        <f t="shared" si="4"/>
        <v>INR  Five Thousand Five Hundred &amp; Seventy Six  and Paise Forty Only</v>
      </c>
      <c r="IE24" s="22">
        <v>1.01</v>
      </c>
      <c r="IF24" s="22" t="s">
        <v>36</v>
      </c>
      <c r="IG24" s="22" t="s">
        <v>33</v>
      </c>
      <c r="IH24" s="22">
        <v>123.223</v>
      </c>
      <c r="II24" s="22" t="s">
        <v>34</v>
      </c>
    </row>
    <row r="25" spans="1:243" s="21" customFormat="1" ht="99">
      <c r="A25" s="91">
        <v>6</v>
      </c>
      <c r="B25" s="83" t="s">
        <v>66</v>
      </c>
      <c r="C25" s="34" t="s">
        <v>83</v>
      </c>
      <c r="D25" s="35"/>
      <c r="E25" s="15"/>
      <c r="F25" s="36"/>
      <c r="G25" s="16"/>
      <c r="H25" s="16"/>
      <c r="I25" s="36"/>
      <c r="J25" s="17"/>
      <c r="K25" s="18"/>
      <c r="L25" s="18"/>
      <c r="M25" s="19"/>
      <c r="N25" s="20"/>
      <c r="O25" s="20"/>
      <c r="P25" s="37"/>
      <c r="Q25" s="20"/>
      <c r="R25" s="20"/>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9"/>
      <c r="BB25" s="40"/>
      <c r="BC25" s="41"/>
      <c r="IE25" s="22">
        <v>1.02</v>
      </c>
      <c r="IF25" s="22" t="s">
        <v>37</v>
      </c>
      <c r="IG25" s="22" t="s">
        <v>38</v>
      </c>
      <c r="IH25" s="22">
        <v>213</v>
      </c>
      <c r="II25" s="22" t="s">
        <v>34</v>
      </c>
    </row>
    <row r="26" spans="1:243" s="21" customFormat="1" ht="28.5">
      <c r="A26" s="84">
        <v>6.1</v>
      </c>
      <c r="B26" s="83" t="s">
        <v>67</v>
      </c>
      <c r="C26" s="34" t="s">
        <v>84</v>
      </c>
      <c r="D26" s="80">
        <v>10</v>
      </c>
      <c r="E26" s="85" t="s">
        <v>71</v>
      </c>
      <c r="F26" s="81">
        <v>322.69</v>
      </c>
      <c r="G26" s="23"/>
      <c r="H26" s="23"/>
      <c r="I26" s="36" t="s">
        <v>35</v>
      </c>
      <c r="J26" s="17">
        <f>IF(I26="Less(-)",-1,1)</f>
        <v>1</v>
      </c>
      <c r="K26" s="18" t="s">
        <v>45</v>
      </c>
      <c r="L26" s="18" t="s">
        <v>6</v>
      </c>
      <c r="M26" s="43"/>
      <c r="N26" s="23"/>
      <c r="O26" s="23"/>
      <c r="P26" s="42"/>
      <c r="Q26" s="23"/>
      <c r="R26" s="23"/>
      <c r="S26" s="42"/>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59">
        <f>total_amount_ba($B$2,$D$2,D26,F26,J26,K26,M26)</f>
        <v>3226.9</v>
      </c>
      <c r="BB26" s="65">
        <f t="shared" si="3"/>
        <v>3226.9</v>
      </c>
      <c r="BC26" s="41" t="str">
        <f t="shared" si="4"/>
        <v>INR  Three Thousand Two Hundred &amp; Twenty Six  and Paise Ninety Only</v>
      </c>
      <c r="IE26" s="22">
        <v>2</v>
      </c>
      <c r="IF26" s="22" t="s">
        <v>32</v>
      </c>
      <c r="IG26" s="22" t="s">
        <v>39</v>
      </c>
      <c r="IH26" s="22">
        <v>10</v>
      </c>
      <c r="II26" s="22" t="s">
        <v>34</v>
      </c>
    </row>
    <row r="27" spans="1:243" s="21" customFormat="1" ht="198">
      <c r="A27" s="82">
        <v>7</v>
      </c>
      <c r="B27" s="89" t="s">
        <v>68</v>
      </c>
      <c r="C27" s="34" t="s">
        <v>85</v>
      </c>
      <c r="D27" s="80">
        <v>15</v>
      </c>
      <c r="E27" s="85" t="s">
        <v>72</v>
      </c>
      <c r="F27" s="81">
        <v>1094.29</v>
      </c>
      <c r="G27" s="23"/>
      <c r="H27" s="23"/>
      <c r="I27" s="36" t="s">
        <v>35</v>
      </c>
      <c r="J27" s="17">
        <f t="shared" si="0"/>
        <v>1</v>
      </c>
      <c r="K27" s="18" t="s">
        <v>45</v>
      </c>
      <c r="L27" s="18" t="s">
        <v>6</v>
      </c>
      <c r="M27" s="43"/>
      <c r="N27" s="23"/>
      <c r="O27" s="23"/>
      <c r="P27" s="42"/>
      <c r="Q27" s="23"/>
      <c r="R27" s="23"/>
      <c r="S27" s="42"/>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59">
        <f t="shared" si="1"/>
        <v>16414.35</v>
      </c>
      <c r="BB27" s="65">
        <f t="shared" si="2"/>
        <v>16414.35</v>
      </c>
      <c r="BC27" s="41" t="str">
        <f>SpellNumber(L27,BB27)</f>
        <v>INR  Sixteen Thousand Four Hundred &amp; Fourteen  and Paise Thirty Five Only</v>
      </c>
      <c r="IE27" s="22">
        <v>3</v>
      </c>
      <c r="IF27" s="22" t="s">
        <v>40</v>
      </c>
      <c r="IG27" s="22" t="s">
        <v>41</v>
      </c>
      <c r="IH27" s="22">
        <v>10</v>
      </c>
      <c r="II27" s="22" t="s">
        <v>34</v>
      </c>
    </row>
    <row r="28" spans="1:243" s="21" customFormat="1" ht="49.5">
      <c r="A28" s="82">
        <v>8</v>
      </c>
      <c r="B28" s="89" t="s">
        <v>69</v>
      </c>
      <c r="C28" s="34" t="s">
        <v>86</v>
      </c>
      <c r="D28" s="80">
        <v>12</v>
      </c>
      <c r="E28" s="85" t="s">
        <v>72</v>
      </c>
      <c r="F28" s="81">
        <v>200.79</v>
      </c>
      <c r="G28" s="23"/>
      <c r="H28" s="23"/>
      <c r="I28" s="36" t="s">
        <v>35</v>
      </c>
      <c r="J28" s="17">
        <f t="shared" si="0"/>
        <v>1</v>
      </c>
      <c r="K28" s="18" t="s">
        <v>45</v>
      </c>
      <c r="L28" s="18" t="s">
        <v>6</v>
      </c>
      <c r="M28" s="43"/>
      <c r="N28" s="23"/>
      <c r="O28" s="23"/>
      <c r="P28" s="42"/>
      <c r="Q28" s="23"/>
      <c r="R28" s="23"/>
      <c r="S28" s="42"/>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59">
        <f t="shared" si="1"/>
        <v>2409.48</v>
      </c>
      <c r="BB28" s="65">
        <f t="shared" si="2"/>
        <v>2409.48</v>
      </c>
      <c r="BC28" s="41" t="str">
        <f>SpellNumber(L28,BB28)</f>
        <v>INR  Two Thousand Four Hundred &amp; Nine  and Paise Forty Eight Only</v>
      </c>
      <c r="IE28" s="22">
        <v>1.01</v>
      </c>
      <c r="IF28" s="22" t="s">
        <v>36</v>
      </c>
      <c r="IG28" s="22" t="s">
        <v>33</v>
      </c>
      <c r="IH28" s="22">
        <v>123.223</v>
      </c>
      <c r="II28" s="22" t="s">
        <v>34</v>
      </c>
    </row>
    <row r="29" spans="1:243" s="21" customFormat="1" ht="49.5">
      <c r="A29" s="91">
        <v>9</v>
      </c>
      <c r="B29" s="92" t="s">
        <v>70</v>
      </c>
      <c r="C29" s="34" t="s">
        <v>87</v>
      </c>
      <c r="D29" s="80">
        <v>100</v>
      </c>
      <c r="E29" s="85" t="s">
        <v>71</v>
      </c>
      <c r="F29" s="81">
        <v>71.9</v>
      </c>
      <c r="G29" s="23"/>
      <c r="H29" s="23"/>
      <c r="I29" s="36" t="s">
        <v>35</v>
      </c>
      <c r="J29" s="17">
        <f t="shared" si="0"/>
        <v>1</v>
      </c>
      <c r="K29" s="18" t="s">
        <v>45</v>
      </c>
      <c r="L29" s="18" t="s">
        <v>6</v>
      </c>
      <c r="M29" s="43"/>
      <c r="N29" s="23"/>
      <c r="O29" s="23"/>
      <c r="P29" s="42"/>
      <c r="Q29" s="23"/>
      <c r="R29" s="23"/>
      <c r="S29" s="42"/>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59">
        <f t="shared" si="1"/>
        <v>7190</v>
      </c>
      <c r="BB29" s="65">
        <f t="shared" si="2"/>
        <v>7190</v>
      </c>
      <c r="BC29" s="41" t="str">
        <f>SpellNumber(L29,BB29)</f>
        <v>INR  Seven Thousand One Hundred &amp; Ninety  Only</v>
      </c>
      <c r="IE29" s="22">
        <v>1.02</v>
      </c>
      <c r="IF29" s="22" t="s">
        <v>37</v>
      </c>
      <c r="IG29" s="22" t="s">
        <v>38</v>
      </c>
      <c r="IH29" s="22">
        <v>213</v>
      </c>
      <c r="II29" s="22" t="s">
        <v>34</v>
      </c>
    </row>
    <row r="30" spans="1:243" s="21" customFormat="1" ht="34.5" customHeight="1">
      <c r="A30" s="45" t="s">
        <v>43</v>
      </c>
      <c r="B30" s="46"/>
      <c r="C30" s="47"/>
      <c r="D30" s="48"/>
      <c r="E30" s="48"/>
      <c r="F30" s="48"/>
      <c r="G30" s="48"/>
      <c r="H30" s="49"/>
      <c r="I30" s="49"/>
      <c r="J30" s="49"/>
      <c r="K30" s="49"/>
      <c r="L30" s="50"/>
      <c r="BA30" s="60">
        <f>SUM(BA13:BA29)</f>
        <v>267690</v>
      </c>
      <c r="BB30" s="64">
        <f>SUM(BB13:BB29)</f>
        <v>267690</v>
      </c>
      <c r="BC30" s="41" t="str">
        <f>SpellNumber($E$2,BB30)</f>
        <v>INR  Two Lakh Sixty Seven Thousand Six Hundred &amp; Ninety  Only</v>
      </c>
      <c r="IE30" s="22">
        <v>4</v>
      </c>
      <c r="IF30" s="22" t="s">
        <v>37</v>
      </c>
      <c r="IG30" s="22" t="s">
        <v>42</v>
      </c>
      <c r="IH30" s="22">
        <v>10</v>
      </c>
      <c r="II30" s="22" t="s">
        <v>34</v>
      </c>
    </row>
    <row r="31" spans="1:243" s="26" customFormat="1" ht="33.75" customHeight="1">
      <c r="A31" s="46" t="s">
        <v>47</v>
      </c>
      <c r="B31" s="51"/>
      <c r="C31" s="24"/>
      <c r="D31" s="52"/>
      <c r="E31" s="53" t="s">
        <v>53</v>
      </c>
      <c r="F31" s="62"/>
      <c r="G31" s="54"/>
      <c r="H31" s="25"/>
      <c r="I31" s="25"/>
      <c r="J31" s="25"/>
      <c r="K31" s="55"/>
      <c r="L31" s="56"/>
      <c r="M31" s="57"/>
      <c r="O31" s="21"/>
      <c r="P31" s="21"/>
      <c r="Q31" s="21"/>
      <c r="R31" s="21"/>
      <c r="S31" s="21"/>
      <c r="BA31" s="61">
        <f>IF(ISBLANK(F31),0,IF(E31="Excess (+)",ROUND(BA30+(BA30*F31),2),IF(E31="Less (-)",ROUND(BA30+(BA30*F31*(-1)),2),IF(E31="At Par",BA30,0))))</f>
        <v>0</v>
      </c>
      <c r="BB31" s="63">
        <f>ROUND(BA31,0)</f>
        <v>0</v>
      </c>
      <c r="BC31" s="41" t="str">
        <f>SpellNumber($E$2,BA31)</f>
        <v>INR Zero Only</v>
      </c>
      <c r="IE31" s="27"/>
      <c r="IF31" s="27"/>
      <c r="IG31" s="27"/>
      <c r="IH31" s="27"/>
      <c r="II31" s="27"/>
    </row>
    <row r="32" spans="1:243" s="26" customFormat="1" ht="41.25" customHeight="1">
      <c r="A32" s="45" t="s">
        <v>46</v>
      </c>
      <c r="B32" s="45"/>
      <c r="C32" s="70" t="str">
        <f>SpellNumber($E$2,BA31)</f>
        <v>INR Zero Only</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2"/>
      <c r="IE32" s="27"/>
      <c r="IF32" s="27"/>
      <c r="IG32" s="27"/>
      <c r="IH32" s="27"/>
      <c r="II32" s="27"/>
    </row>
    <row r="33" spans="3:243" s="12" customFormat="1" ht="15">
      <c r="C33" s="28"/>
      <c r="D33" s="28"/>
      <c r="E33" s="28"/>
      <c r="F33" s="28"/>
      <c r="G33" s="28"/>
      <c r="H33" s="28"/>
      <c r="I33" s="28"/>
      <c r="J33" s="28"/>
      <c r="K33" s="28"/>
      <c r="L33" s="28"/>
      <c r="M33" s="28"/>
      <c r="O33" s="28"/>
      <c r="BA33" s="28"/>
      <c r="BC33" s="28"/>
      <c r="IE33" s="13"/>
      <c r="IF33" s="13"/>
      <c r="IG33" s="13"/>
      <c r="IH33" s="13"/>
      <c r="II33" s="13"/>
    </row>
  </sheetData>
  <sheetProtection password="EEC8" sheet="1" selectLockedCells="1"/>
  <mergeCells count="8">
    <mergeCell ref="A9:BC9"/>
    <mergeCell ref="C32:BC32"/>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
      <formula1>IF(E31="Select",-1,IF(E31="At Par",0,0))</formula1>
      <formula2>IF(E31="Select",-1,IF(E31="At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M18 M20:M22 M24 M26:M29">
      <formula1>0</formula1>
      <formula2>999999999999999</formula2>
    </dataValidation>
    <dataValidation allowBlank="1" showInputMessage="1" showErrorMessage="1" promptTitle="Item Description" prompt="Please enter Item Description in text" sqref="B18:B23 B26:B2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InputMessage="1" showErrorMessage="1" sqref="C2">
      <formula1>"Normal, SingleWindow, Alternate"</formula1>
    </dataValidation>
    <dataValidation type="list" allowBlank="1" showInputMessage="1" showErrorMessage="1" sqref="E31">
      <formula1>"Select, Excess (+), Less (-)"</formula1>
    </dataValidation>
    <dataValidation type="list" allowBlank="1" showInputMessage="1" showErrorMessage="1" sqref="L26 L27 L28 L13 L14 L15 L16 L17 L18 L19 L20 L21 L22 L23 L24 L25 L29">
      <formula1>"INR"</formula1>
    </dataValidation>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type="decimal" allowBlank="1" showInputMessage="1" showErrorMessage="1" promptTitle="Quantity" prompt="Please enter the Quantity for this item. " errorTitle="Invalid Entry" error="Only Numeric Values are allowed. " sqref="D13:D29 F13:F29">
      <formula1>0</formula1>
      <formula2>999999999999999</formula2>
    </dataValidation>
    <dataValidation allowBlank="1" showInputMessage="1" showErrorMessage="1" promptTitle="Units" prompt="Please enter Units in text" sqref="E13:E29"/>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allowBlank="1" showInputMessage="1" showErrorMessage="1" promptTitle="Itemcode/Make" prompt="Please enter text" sqref="C13:C29"/>
    <dataValidation type="decimal" allowBlank="1" showInputMessage="1" showErrorMessage="1" errorTitle="Invalid Entry" error="Only Numeric Values are allowed. " sqref="A13:A29">
      <formula1>0</formula1>
      <formula2>999999999999999</formula2>
    </dataValidation>
    <dataValidation type="list" showInputMessage="1" showErrorMessage="1" sqref="I13:I29">
      <formula1>"Excess(+), Less(-)"</formula1>
    </dataValidation>
    <dataValidation allowBlank="1" showInputMessage="1" showErrorMessage="1" promptTitle="Addition / Deduction" prompt="Please Choose the correct One" sqref="J13:J29"/>
    <dataValidation type="list" allowBlank="1" showInputMessage="1" showErrorMessage="1" sqref="K13:K29">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2022-03-22T05:36:02Z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