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nm._FilterDatabase" localSheetId="0" hidden="1">'BoQ1'!$A$11:$BC$34</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'BoQ1'!$A$1:$BC$34</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<sst xmlns="http://schemas.openxmlformats.org/spreadsheetml/2006/main" count="231" uniqueCount="96">
  <si>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</si>
  <si>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</si>
  <si>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</si>
  <si>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</si>
  <si>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</si>
  <si>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</si>
  <si>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</si>
  <si>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</si>
  <si>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</si>
  <si>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</si>
  <si>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</si>
  <si>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</si>
  <si>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</si>
  <si>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</si>
  <si>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</si>
  <si>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</si>
  <si>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</si>
  <si>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</si>
  <si>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</si>
  <si>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</si>
  <si>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</si>
  <si>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</si>
  <si>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</si>
  <si>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</si>
  <si>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</si>
  <si>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</si>
  <si>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</si>
  <si>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</si>
  <si>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</si>
  <si>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</si>
  <si>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</si>
  <si>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</si>
  <si>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</si>
  <si>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</si>
  <si>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</si>
  <si>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</si>
  <si>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</si>
  <si>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</si>
  <si>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</si>
  <si>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</si>
  <si>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</si>
  <si>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</si>
  <si>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</si>
  <si>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</si>
  <si>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</si>
  <si>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</si>
  <si>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</si>
  <si>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</si>
  <si>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</si>
  <si>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</si>
  <si>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</si>
  <si>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</si>
  <si>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</si>
  <si>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</si>
  <si>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</si>
  <si>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</si>
  <si>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</si>
  <si>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</si>
  <si>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</si>
  <si>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</si>
  <si>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</si>
  <si>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</si>
  <si>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r>
      <t xml:space="preserve">TOTAL AMOUNT  
           in
     </t>
    </r>
    <r>
      <rPr>
        <b/>
        <sz val="11"/>
        <color indexed="10"/>
        <rFont val="Arial"/>
        <family val="2"/>
      </rPr>
      <t xml:space="preserve"> Rs.      P</t>
    </r>
  </si>
  <si>
    <t>ROOFING</t>
  </si>
  <si>
    <t>Tender Inviting Authority: Superintending Engineer, IWD, IIT, Kanpur</t>
  </si>
  <si>
    <t>12.5 mm thick square edge PVC Laminated Gypsum Tile of size 595x595 mm, made of Gypsum plasterboard, manufactured from natural gypsum as per IS 2095 part I and laminated with white 0.16mm thick fire retardant PVC film on the face side and 12micron metalized polyester on the back side with all edges sealed with the face side PVC film which goes around and wraps the edges and is bonded to the edges and the back side metalized polyester film so as to make the tile a completely sealed unit.</t>
  </si>
  <si>
    <t>Painting with synthetic enamel paint of approved brand and manufacture of required colour to give an even shade :</t>
  </si>
  <si>
    <t>Providing and applying white cement based putty of average thickness 1 mm, of approved brand and manufacturer, over the plastered wall surface to prepare the surface even and smooth complete.</t>
  </si>
  <si>
    <t>Distempering with 1st quality acrylic  distemper (ready made) having VOC content less than 50 gm per ltr. of approved manufacturer and of required shade and colour complete. as per manufacturer's specification.</t>
  </si>
  <si>
    <t>One or more coats on old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</si>
  <si>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</si>
  <si>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</si>
  <si>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</si>
  <si>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item no.4</t>
  </si>
  <si>
    <t>item no.6</t>
  </si>
  <si>
    <t>item no.7</t>
  </si>
  <si>
    <t>item no.9</t>
  </si>
  <si>
    <t>item no.11</t>
  </si>
  <si>
    <t>item no.12</t>
  </si>
  <si>
    <t>item no.13</t>
  </si>
  <si>
    <t>item no.14</t>
  </si>
  <si>
    <t>item no.15</t>
  </si>
  <si>
    <t>item no.16</t>
  </si>
  <si>
    <t>item no.17</t>
  </si>
  <si>
    <t>item no.19</t>
  </si>
  <si>
    <t>Providing fixing thermal insulation of ceiling (under deck insulation) with Resin Bonded Fibre glass wool conforming to IS : 8183, density 24kg / m3, 50mm thick, wrapped in 200 G Virgin Polythene bags, fixed to ceiling with metallic cleats (50x50x3 mm) @ 60 cm and wire mesh of 12.5 mm x 24 gauge wire mesh, for top most ceiling of building.</t>
  </si>
  <si>
    <t>Providing and fixing false ceiling at all height including providing and fixing of frame work made of special sections, power pressed from M.S. sheets and galvanized with zinc coating of 120 gms/sqm (both side inclusive) as per IS : 277 and consisting of angle cleats of size 25 mm wide x 1.6 mm thick with flanges of 27 mm and 37mm, at 1200 mm centre to centre, one flange fixed to the ceiling with dash fastener 12.5 mm dia x 50mm long with 6mm dia bolts, other flange of cleat fixed to the angle hangers of 25x10x0.50 mm of required length with nuts &amp; bolts of required size and other end of angle hanger fixed with intermediate G.I. channels 45x15x0.9 mm running at the spacing of 1200 mm centre to centre, to which the ceiling section 0.5 mm thick bottom wedge of 80 mm with tapered flanges of 26 mm each having lips of 10.5 mm, at 450 mm centre to centre, shall be fixed in a direction perpendicular to G.I. intermediate channel with connecting clips made out of 2.64 mm dia x 230 mm long G.I. wire at every junction, including fixing perimeter channels 0.5 mm thick 27 mm high having flanges of 20 mm and 30 mm long, the perimeter of ceiling fixed to wall/partition with the help of rawl plugs at 450 mm centre, with 25mm long dry wall screws @ 230 mm interval, including fixing of gypsum board to ceiling section and perimeter channel with the help of dry wall screws of size 3.5 x 25 mm at 230 mm c/c, including jointing and finishing to a flush finish of tapered and square edges of the board with recommended jointing compound , jointing tapes , finishing with jointing compound in 3 layers covering upto 150 mm on both sides of joint and two coats of primer suitable for board, all as per manufacturer's specification and also including the cost of making openings for light fittings, grills, diffusers, cutouts made with frame of perimeter channels suitably fixed, all complete as per drawings, specification and direction of the Engineer in Charge but excluding the cost of painting with :</t>
  </si>
  <si>
    <t>12.5 mm thick tapered edge gypsum plain board conforming to IS: 2095- (Part I) :2011 (Board with BIS certification marks)</t>
  </si>
  <si>
    <t>Providing and fixing tiled false ceiling of specified materials of size 595x595 mm in true horizontal level, suspended on inter locking metal grid of hot dipped galvanized steel sections ( galvanized @ 120 grams/ sqm, both side inclusive) consisting of main "T" runner with suitably spaced  joints to get required length and of size 24x38 mm made from 0.30 mm thick (minimum) sheet, spaced at 1200 mm center to center and cross "T" of size 24x25 mm made of 0.30 mm thick (minimum) sheet, 1200 mm long spaced between main "T" at 600 mm center to center to form a grid of 1200x600 mm and secondary cross "T" of length 600 mm and size 24x25 mm made of 0.30 mm thick (minimum) sheet to be interlocked at middle of the 1200x600 mm panel to form grids of 600x600 mm and wall angle of size 24x24x0.3 mm and laying false ceiling tiles of approved texture in the grid including, required cutting/making, opening for services like diffusers, grills, light fittings, fixtures, smoke detectors etc. Main "T" runners to be suspended from ceiling using GI slotted cleats of size 27 x 37 x 25 x1.6 mm fixed to ceiling with 12.5 mm dia and 50 mm long dash fasteners, 4 mm GI adjustable rods with galvanised butterfly level clips of size 85 x 30 x 0.8 mm spaced at 1200 mm center to center along main T, bottom exposed width of 24 mm of all T-sections shall be pre-painted with polyester paint, all complete for all heights as per specifications, drawings and as directed by Engineer-in-charge.</t>
  </si>
  <si>
    <t>Dismantling and Demolishing</t>
  </si>
  <si>
    <t>Dismantling aluminium/ Gypsum partitions, doors, windows, fixed glazing and false ceiling including disposal of unserviceable material and stacking of serviceable material with in 50 meters lead as directed by Engineer-in-charge.</t>
  </si>
  <si>
    <t>MINOR CIVIL MAINTENANCE WORK</t>
  </si>
  <si>
    <t xml:space="preserve"> Repairng of Alu Sensor Door at Entrance of Computer center Building.    
1    T-belt Pully
2   W-1 Door Sheel 
3   W-1 lock pin 
</t>
  </si>
  <si>
    <t>per JOB</t>
  </si>
  <si>
    <t>Name of Work: Under Deck Insulation and false ceiling work and painting at First Floor of Room No. 210,211 &amp; 212 at Computer Center Building.</t>
  </si>
  <si>
    <t>Contract No:   42/C/D2/2022-23/02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</si>
</sst>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7">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4" fillId="0" borderId="0" xfId="56" applyNumberFormat="1" applyFont="1" applyFill="1" applyAlignment="1">
      <alignment vertical="top" wrapText="1"/>
      <protection/>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BOQ.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34"/>
  <sheetViews>
    <sheetView showGridLines="0" zoomScale="85" zoomScaleNormal="85" zoomScalePageLayoutView="0" workbookViewId="0" topLeftCell="A1">
      <selection activeCell="BI12" sqref="BI12"/>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1" t="str">
        <f>B2&amp;" BoQ"</f>
        <v>Percentage BoQ</v>
      </c>
      <c r="B1" s="71"/>
      <c r="C1" s="71"/>
      <c r="D1" s="71"/>
      <c r="E1" s="71"/>
      <c r="F1" s="71"/>
      <c r="G1" s="71"/>
      <c r="H1" s="71"/>
      <c r="I1" s="71"/>
      <c r="J1" s="71"/>
      <c r="K1" s="71"/>
      <c r="L1" s="7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2" t="s">
        <v>64</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38.25" customHeight="1">
      <c r="A5" s="72" t="s">
        <v>94</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30.75" customHeight="1">
      <c r="A6" s="72" t="s">
        <v>95</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3" t="s">
        <v>7</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10"/>
      <c r="IF7" s="10"/>
      <c r="IG7" s="10"/>
      <c r="IH7" s="10"/>
      <c r="II7" s="10"/>
    </row>
    <row r="8" spans="1:243" s="12" customFormat="1" ht="58.5" customHeight="1">
      <c r="A8" s="11" t="s">
        <v>50</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69" t="s">
        <v>8</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62</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4" t="s">
        <v>63</v>
      </c>
      <c r="C13" s="39" t="s">
        <v>55</v>
      </c>
      <c r="D13" s="66"/>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8"/>
      <c r="IA13" s="22">
        <v>1</v>
      </c>
      <c r="IB13" s="22" t="s">
        <v>63</v>
      </c>
      <c r="IC13" s="22" t="s">
        <v>55</v>
      </c>
      <c r="IE13" s="23"/>
      <c r="IF13" s="23" t="s">
        <v>34</v>
      </c>
      <c r="IG13" s="23" t="s">
        <v>35</v>
      </c>
      <c r="IH13" s="23">
        <v>10</v>
      </c>
      <c r="II13" s="23" t="s">
        <v>36</v>
      </c>
    </row>
    <row r="14" spans="1:243" s="22" customFormat="1" ht="128.25">
      <c r="A14" s="59">
        <v>1.01</v>
      </c>
      <c r="B14" s="64" t="s">
        <v>85</v>
      </c>
      <c r="C14" s="39" t="s">
        <v>56</v>
      </c>
      <c r="D14" s="66"/>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8"/>
      <c r="IA14" s="22">
        <v>1.01</v>
      </c>
      <c r="IB14" s="22" t="s">
        <v>85</v>
      </c>
      <c r="IC14" s="22" t="s">
        <v>56</v>
      </c>
      <c r="IE14" s="23"/>
      <c r="IF14" s="23" t="s">
        <v>40</v>
      </c>
      <c r="IG14" s="23" t="s">
        <v>35</v>
      </c>
      <c r="IH14" s="23">
        <v>123.223</v>
      </c>
      <c r="II14" s="23" t="s">
        <v>37</v>
      </c>
    </row>
    <row r="15" spans="1:243" s="22" customFormat="1" ht="409.5">
      <c r="A15" s="59">
        <v>1.02</v>
      </c>
      <c r="B15" s="60" t="s">
        <v>86</v>
      </c>
      <c r="C15" s="39" t="s">
        <v>57</v>
      </c>
      <c r="D15" s="66"/>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8"/>
      <c r="IA15" s="22">
        <v>1.02</v>
      </c>
      <c r="IB15" s="22" t="s">
        <v>86</v>
      </c>
      <c r="IC15" s="22" t="s">
        <v>57</v>
      </c>
      <c r="IE15" s="23"/>
      <c r="IF15" s="23" t="s">
        <v>41</v>
      </c>
      <c r="IG15" s="23" t="s">
        <v>42</v>
      </c>
      <c r="IH15" s="23">
        <v>213</v>
      </c>
      <c r="II15" s="23" t="s">
        <v>37</v>
      </c>
    </row>
    <row r="16" spans="1:243" s="22" customFormat="1" ht="57">
      <c r="A16" s="59">
        <v>1.03</v>
      </c>
      <c r="B16" s="60" t="s">
        <v>87</v>
      </c>
      <c r="C16" s="39" t="s">
        <v>73</v>
      </c>
      <c r="D16" s="61">
        <v>17</v>
      </c>
      <c r="E16" s="62" t="s">
        <v>52</v>
      </c>
      <c r="F16" s="63">
        <v>1004.77</v>
      </c>
      <c r="G16" s="40"/>
      <c r="H16" s="24"/>
      <c r="I16" s="47" t="s">
        <v>38</v>
      </c>
      <c r="J16" s="48">
        <f>IF(I16="Less(-)",-1,1)</f>
        <v>1</v>
      </c>
      <c r="K16" s="24" t="s">
        <v>39</v>
      </c>
      <c r="L16" s="24" t="s">
        <v>4</v>
      </c>
      <c r="M16" s="41"/>
      <c r="N16" s="24"/>
      <c r="O16" s="24"/>
      <c r="P16" s="46"/>
      <c r="Q16" s="24"/>
      <c r="R16" s="24"/>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53"/>
      <c r="BA16" s="42">
        <f>ROUND(total_amount_ba($B$2,$D$2,D16,F16,J16,K16,M16),0)</f>
        <v>17081</v>
      </c>
      <c r="BB16" s="54">
        <f>BA16+SUM(N16:AZ16)</f>
        <v>17081</v>
      </c>
      <c r="BC16" s="50" t="str">
        <f>SpellNumber(L16,BB16)</f>
        <v>INR  Seventeen Thousand  &amp;Eighty One  Only</v>
      </c>
      <c r="IA16" s="22">
        <v>1.03</v>
      </c>
      <c r="IB16" s="22" t="s">
        <v>87</v>
      </c>
      <c r="IC16" s="22" t="s">
        <v>73</v>
      </c>
      <c r="ID16" s="22">
        <v>17</v>
      </c>
      <c r="IE16" s="23" t="s">
        <v>52</v>
      </c>
      <c r="IF16" s="23"/>
      <c r="IG16" s="23"/>
      <c r="IH16" s="23"/>
      <c r="II16" s="23"/>
    </row>
    <row r="17" spans="1:243" s="22" customFormat="1" ht="409.5">
      <c r="A17" s="59">
        <v>1.04</v>
      </c>
      <c r="B17" s="60" t="s">
        <v>88</v>
      </c>
      <c r="C17" s="39" t="s">
        <v>58</v>
      </c>
      <c r="D17" s="66"/>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8"/>
      <c r="IA17" s="22">
        <v>1.04</v>
      </c>
      <c r="IB17" s="22" t="s">
        <v>88</v>
      </c>
      <c r="IC17" s="22" t="s">
        <v>58</v>
      </c>
      <c r="IE17" s="23"/>
      <c r="IF17" s="23"/>
      <c r="IG17" s="23"/>
      <c r="IH17" s="23"/>
      <c r="II17" s="23"/>
    </row>
    <row r="18" spans="1:243" s="22" customFormat="1" ht="213.75">
      <c r="A18" s="59">
        <v>1.05</v>
      </c>
      <c r="B18" s="60" t="s">
        <v>65</v>
      </c>
      <c r="C18" s="39" t="s">
        <v>74</v>
      </c>
      <c r="D18" s="61">
        <v>50</v>
      </c>
      <c r="E18" s="62" t="s">
        <v>52</v>
      </c>
      <c r="F18" s="63">
        <v>1708.85</v>
      </c>
      <c r="G18" s="40"/>
      <c r="H18" s="24"/>
      <c r="I18" s="47" t="s">
        <v>38</v>
      </c>
      <c r="J18" s="48">
        <f>IF(I18="Less(-)",-1,1)</f>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3"/>
      <c r="BA18" s="42">
        <f>ROUND(total_amount_ba($B$2,$D$2,D18,F18,J18,K18,M18),0)</f>
        <v>85443</v>
      </c>
      <c r="BB18" s="54">
        <f>BA18+SUM(N18:AZ18)</f>
        <v>85443</v>
      </c>
      <c r="BC18" s="50" t="str">
        <f>SpellNumber(L18,BB18)</f>
        <v>INR  Eighty Five Thousand Four Hundred &amp; Forty Three  Only</v>
      </c>
      <c r="IA18" s="22">
        <v>1.05</v>
      </c>
      <c r="IB18" s="22" t="s">
        <v>65</v>
      </c>
      <c r="IC18" s="22" t="s">
        <v>74</v>
      </c>
      <c r="ID18" s="22">
        <v>50</v>
      </c>
      <c r="IE18" s="23" t="s">
        <v>52</v>
      </c>
      <c r="IF18" s="23"/>
      <c r="IG18" s="23"/>
      <c r="IH18" s="23"/>
      <c r="II18" s="23"/>
    </row>
    <row r="19" spans="1:243" s="22" customFormat="1" ht="15.75">
      <c r="A19" s="59">
        <v>2</v>
      </c>
      <c r="B19" s="60" t="s">
        <v>53</v>
      </c>
      <c r="C19" s="39" t="s">
        <v>75</v>
      </c>
      <c r="D19" s="66"/>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8"/>
      <c r="IA19" s="22">
        <v>2</v>
      </c>
      <c r="IB19" s="22" t="s">
        <v>53</v>
      </c>
      <c r="IC19" s="22" t="s">
        <v>75</v>
      </c>
      <c r="IE19" s="23"/>
      <c r="IF19" s="23"/>
      <c r="IG19" s="23"/>
      <c r="IH19" s="23"/>
      <c r="II19" s="23"/>
    </row>
    <row r="20" spans="1:243" s="22" customFormat="1" ht="30.75" customHeight="1">
      <c r="A20" s="59">
        <v>2.01</v>
      </c>
      <c r="B20" s="60" t="s">
        <v>67</v>
      </c>
      <c r="C20" s="39" t="s">
        <v>59</v>
      </c>
      <c r="D20" s="61">
        <v>25</v>
      </c>
      <c r="E20" s="62" t="s">
        <v>52</v>
      </c>
      <c r="F20" s="63">
        <v>108.59</v>
      </c>
      <c r="G20" s="40"/>
      <c r="H20" s="24"/>
      <c r="I20" s="47" t="s">
        <v>38</v>
      </c>
      <c r="J20" s="48">
        <f>IF(I20="Less(-)",-1,1)</f>
        <v>1</v>
      </c>
      <c r="K20" s="24" t="s">
        <v>39</v>
      </c>
      <c r="L20" s="24" t="s">
        <v>4</v>
      </c>
      <c r="M20" s="41"/>
      <c r="N20" s="24"/>
      <c r="O20" s="24"/>
      <c r="P20" s="46"/>
      <c r="Q20" s="24"/>
      <c r="R20" s="24"/>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53"/>
      <c r="BA20" s="42">
        <f>ROUND(total_amount_ba($B$2,$D$2,D20,F20,J20,K20,M20),0)</f>
        <v>2715</v>
      </c>
      <c r="BB20" s="54">
        <f>BA20+SUM(N20:AZ20)</f>
        <v>2715</v>
      </c>
      <c r="BC20" s="50" t="str">
        <f>SpellNumber(L20,BB20)</f>
        <v>INR  Two Thousand Seven Hundred &amp; Fifteen  Only</v>
      </c>
      <c r="IA20" s="22">
        <v>2.01</v>
      </c>
      <c r="IB20" s="22" t="s">
        <v>67</v>
      </c>
      <c r="IC20" s="22" t="s">
        <v>59</v>
      </c>
      <c r="ID20" s="22">
        <v>25</v>
      </c>
      <c r="IE20" s="23" t="s">
        <v>52</v>
      </c>
      <c r="IF20" s="23" t="s">
        <v>34</v>
      </c>
      <c r="IG20" s="23" t="s">
        <v>43</v>
      </c>
      <c r="IH20" s="23">
        <v>10</v>
      </c>
      <c r="II20" s="23" t="s">
        <v>37</v>
      </c>
    </row>
    <row r="21" spans="1:243" s="22" customFormat="1" ht="57">
      <c r="A21" s="59">
        <v>2.02</v>
      </c>
      <c r="B21" s="60" t="s">
        <v>66</v>
      </c>
      <c r="C21" s="39" t="s">
        <v>76</v>
      </c>
      <c r="D21" s="66"/>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8"/>
      <c r="IA21" s="22">
        <v>2.02</v>
      </c>
      <c r="IB21" s="22" t="s">
        <v>66</v>
      </c>
      <c r="IC21" s="22" t="s">
        <v>76</v>
      </c>
      <c r="IE21" s="23"/>
      <c r="IF21" s="23"/>
      <c r="IG21" s="23"/>
      <c r="IH21" s="23"/>
      <c r="II21" s="23"/>
    </row>
    <row r="22" spans="1:243" s="22" customFormat="1" ht="28.5">
      <c r="A22" s="59">
        <v>2.03</v>
      </c>
      <c r="B22" s="60" t="s">
        <v>69</v>
      </c>
      <c r="C22" s="39" t="s">
        <v>60</v>
      </c>
      <c r="D22" s="61">
        <v>20</v>
      </c>
      <c r="E22" s="62" t="s">
        <v>52</v>
      </c>
      <c r="F22" s="63">
        <v>75.88</v>
      </c>
      <c r="G22" s="40"/>
      <c r="H22" s="24"/>
      <c r="I22" s="47" t="s">
        <v>38</v>
      </c>
      <c r="J22" s="48">
        <f>IF(I22="Less(-)",-1,1)</f>
        <v>1</v>
      </c>
      <c r="K22" s="24" t="s">
        <v>39</v>
      </c>
      <c r="L22" s="24" t="s">
        <v>4</v>
      </c>
      <c r="M22" s="41"/>
      <c r="N22" s="24"/>
      <c r="O22" s="24"/>
      <c r="P22" s="46"/>
      <c r="Q22" s="24"/>
      <c r="R22" s="24"/>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53"/>
      <c r="BA22" s="42">
        <f>ROUND(total_amount_ba($B$2,$D$2,D22,F22,J22,K22,M22),0)</f>
        <v>1518</v>
      </c>
      <c r="BB22" s="54">
        <f>BA22+SUM(N22:AZ22)</f>
        <v>1518</v>
      </c>
      <c r="BC22" s="50" t="str">
        <f>SpellNumber(L22,BB22)</f>
        <v>INR  One Thousand Five Hundred &amp; Eighteen  Only</v>
      </c>
      <c r="IA22" s="22">
        <v>2.03</v>
      </c>
      <c r="IB22" s="22" t="s">
        <v>69</v>
      </c>
      <c r="IC22" s="22" t="s">
        <v>60</v>
      </c>
      <c r="ID22" s="22">
        <v>20</v>
      </c>
      <c r="IE22" s="23" t="s">
        <v>52</v>
      </c>
      <c r="IF22" s="23" t="s">
        <v>40</v>
      </c>
      <c r="IG22" s="23" t="s">
        <v>35</v>
      </c>
      <c r="IH22" s="23">
        <v>123.223</v>
      </c>
      <c r="II22" s="23" t="s">
        <v>37</v>
      </c>
    </row>
    <row r="23" spans="1:243" s="22" customFormat="1" ht="85.5">
      <c r="A23" s="59">
        <v>2.04</v>
      </c>
      <c r="B23" s="60" t="s">
        <v>68</v>
      </c>
      <c r="C23" s="39" t="s">
        <v>77</v>
      </c>
      <c r="D23" s="66"/>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8"/>
      <c r="IA23" s="22">
        <v>2.04</v>
      </c>
      <c r="IB23" s="22" t="s">
        <v>68</v>
      </c>
      <c r="IC23" s="22" t="s">
        <v>77</v>
      </c>
      <c r="IE23" s="23"/>
      <c r="IF23" s="23" t="s">
        <v>44</v>
      </c>
      <c r="IG23" s="23" t="s">
        <v>45</v>
      </c>
      <c r="IH23" s="23">
        <v>10</v>
      </c>
      <c r="II23" s="23" t="s">
        <v>37</v>
      </c>
    </row>
    <row r="24" spans="1:243" s="22" customFormat="1" ht="28.5">
      <c r="A24" s="59">
        <v>2.05</v>
      </c>
      <c r="B24" s="60" t="s">
        <v>69</v>
      </c>
      <c r="C24" s="39" t="s">
        <v>78</v>
      </c>
      <c r="D24" s="61">
        <v>160</v>
      </c>
      <c r="E24" s="62" t="s">
        <v>52</v>
      </c>
      <c r="F24" s="63">
        <v>44.36</v>
      </c>
      <c r="G24" s="40"/>
      <c r="H24" s="24"/>
      <c r="I24" s="47" t="s">
        <v>38</v>
      </c>
      <c r="J24" s="48">
        <f>IF(I24="Less(-)",-1,1)</f>
        <v>1</v>
      </c>
      <c r="K24" s="24" t="s">
        <v>39</v>
      </c>
      <c r="L24" s="24" t="s">
        <v>4</v>
      </c>
      <c r="M24" s="41"/>
      <c r="N24" s="24"/>
      <c r="O24" s="24"/>
      <c r="P24" s="46"/>
      <c r="Q24" s="24"/>
      <c r="R24" s="24"/>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53"/>
      <c r="BA24" s="42">
        <f>ROUND(total_amount_ba($B$2,$D$2,D24,F24,J24,K24,M24),0)</f>
        <v>7098</v>
      </c>
      <c r="BB24" s="54">
        <f>BA24+SUM(N24:AZ24)</f>
        <v>7098</v>
      </c>
      <c r="BC24" s="50" t="str">
        <f>SpellNumber(L24,BB24)</f>
        <v>INR  Seven Thousand  &amp;Ninety Eight  Only</v>
      </c>
      <c r="IA24" s="22">
        <v>2.05</v>
      </c>
      <c r="IB24" s="22" t="s">
        <v>69</v>
      </c>
      <c r="IC24" s="22" t="s">
        <v>78</v>
      </c>
      <c r="ID24" s="22">
        <v>160</v>
      </c>
      <c r="IE24" s="23" t="s">
        <v>52</v>
      </c>
      <c r="IF24" s="23"/>
      <c r="IG24" s="23"/>
      <c r="IH24" s="23"/>
      <c r="II24" s="23"/>
    </row>
    <row r="25" spans="1:243" s="22" customFormat="1" ht="15.75">
      <c r="A25" s="59">
        <v>3</v>
      </c>
      <c r="B25" s="60" t="s">
        <v>70</v>
      </c>
      <c r="C25" s="39" t="s">
        <v>79</v>
      </c>
      <c r="D25" s="66"/>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8"/>
      <c r="IA25" s="22">
        <v>3</v>
      </c>
      <c r="IB25" s="22" t="s">
        <v>70</v>
      </c>
      <c r="IC25" s="22" t="s">
        <v>79</v>
      </c>
      <c r="IE25" s="23"/>
      <c r="IF25" s="23" t="s">
        <v>41</v>
      </c>
      <c r="IG25" s="23" t="s">
        <v>42</v>
      </c>
      <c r="IH25" s="23">
        <v>213</v>
      </c>
      <c r="II25" s="23" t="s">
        <v>37</v>
      </c>
    </row>
    <row r="26" spans="1:243" s="22" customFormat="1" ht="142.5">
      <c r="A26" s="59">
        <v>3.01</v>
      </c>
      <c r="B26" s="60" t="s">
        <v>71</v>
      </c>
      <c r="C26" s="39" t="s">
        <v>80</v>
      </c>
      <c r="D26" s="66"/>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8"/>
      <c r="IA26" s="22">
        <v>3.01</v>
      </c>
      <c r="IB26" s="22" t="s">
        <v>71</v>
      </c>
      <c r="IC26" s="22" t="s">
        <v>80</v>
      </c>
      <c r="IE26" s="23"/>
      <c r="IF26" s="23"/>
      <c r="IG26" s="23"/>
      <c r="IH26" s="23"/>
      <c r="II26" s="23"/>
    </row>
    <row r="27" spans="1:243" s="22" customFormat="1" ht="28.5">
      <c r="A27" s="59">
        <v>3.02</v>
      </c>
      <c r="B27" s="60" t="s">
        <v>72</v>
      </c>
      <c r="C27" s="39" t="s">
        <v>81</v>
      </c>
      <c r="D27" s="61">
        <v>2</v>
      </c>
      <c r="E27" s="62" t="s">
        <v>52</v>
      </c>
      <c r="F27" s="63">
        <v>419.11</v>
      </c>
      <c r="G27" s="40"/>
      <c r="H27" s="24"/>
      <c r="I27" s="47" t="s">
        <v>38</v>
      </c>
      <c r="J27" s="48">
        <f>IF(I27="Less(-)",-1,1)</f>
        <v>1</v>
      </c>
      <c r="K27" s="24" t="s">
        <v>39</v>
      </c>
      <c r="L27" s="24" t="s">
        <v>4</v>
      </c>
      <c r="M27" s="41"/>
      <c r="N27" s="24"/>
      <c r="O27" s="24"/>
      <c r="P27" s="46"/>
      <c r="Q27" s="24"/>
      <c r="R27" s="24"/>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53"/>
      <c r="BA27" s="42">
        <f>ROUND(total_amount_ba($B$2,$D$2,D27,F27,J27,K27,M27),0)</f>
        <v>838</v>
      </c>
      <c r="BB27" s="54">
        <f>BA27+SUM(N27:AZ27)</f>
        <v>838</v>
      </c>
      <c r="BC27" s="50" t="str">
        <f>SpellNumber(L27,BB27)</f>
        <v>INR  Eight Hundred &amp; Thirty Eight  Only</v>
      </c>
      <c r="IA27" s="22">
        <v>3.02</v>
      </c>
      <c r="IB27" s="22" t="s">
        <v>72</v>
      </c>
      <c r="IC27" s="22" t="s">
        <v>81</v>
      </c>
      <c r="ID27" s="22">
        <v>2</v>
      </c>
      <c r="IE27" s="23" t="s">
        <v>52</v>
      </c>
      <c r="IF27" s="23"/>
      <c r="IG27" s="23"/>
      <c r="IH27" s="23"/>
      <c r="II27" s="23"/>
    </row>
    <row r="28" spans="1:243" s="22" customFormat="1" ht="15.75">
      <c r="A28" s="59">
        <v>4</v>
      </c>
      <c r="B28" s="60" t="s">
        <v>89</v>
      </c>
      <c r="C28" s="39" t="s">
        <v>82</v>
      </c>
      <c r="D28" s="66"/>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8"/>
      <c r="IA28" s="22">
        <v>4</v>
      </c>
      <c r="IB28" s="22" t="s">
        <v>89</v>
      </c>
      <c r="IC28" s="22" t="s">
        <v>82</v>
      </c>
      <c r="IE28" s="23"/>
      <c r="IF28" s="23"/>
      <c r="IG28" s="23"/>
      <c r="IH28" s="23"/>
      <c r="II28" s="23"/>
    </row>
    <row r="29" spans="1:243" s="22" customFormat="1" ht="99.75">
      <c r="A29" s="59">
        <v>4.01</v>
      </c>
      <c r="B29" s="60" t="s">
        <v>90</v>
      </c>
      <c r="C29" s="39" t="s">
        <v>83</v>
      </c>
      <c r="D29" s="61">
        <v>16</v>
      </c>
      <c r="E29" s="62" t="s">
        <v>52</v>
      </c>
      <c r="F29" s="63">
        <v>40.77</v>
      </c>
      <c r="G29" s="40"/>
      <c r="H29" s="24"/>
      <c r="I29" s="47" t="s">
        <v>38</v>
      </c>
      <c r="J29" s="48">
        <f>IF(I29="Less(-)",-1,1)</f>
        <v>1</v>
      </c>
      <c r="K29" s="24" t="s">
        <v>39</v>
      </c>
      <c r="L29" s="24" t="s">
        <v>4</v>
      </c>
      <c r="M29" s="41"/>
      <c r="N29" s="24"/>
      <c r="O29" s="24"/>
      <c r="P29" s="46"/>
      <c r="Q29" s="24"/>
      <c r="R29" s="24"/>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53"/>
      <c r="BA29" s="42">
        <f>ROUND(total_amount_ba($B$2,$D$2,D29,F29,J29,K29,M29),0)</f>
        <v>652</v>
      </c>
      <c r="BB29" s="54">
        <f>BA29+SUM(N29:AZ29)</f>
        <v>652</v>
      </c>
      <c r="BC29" s="50" t="str">
        <f>SpellNumber(L29,BB29)</f>
        <v>INR  Six Hundred &amp; Fifty Two  Only</v>
      </c>
      <c r="IA29" s="22">
        <v>4.01</v>
      </c>
      <c r="IB29" s="22" t="s">
        <v>90</v>
      </c>
      <c r="IC29" s="22" t="s">
        <v>83</v>
      </c>
      <c r="ID29" s="22">
        <v>16</v>
      </c>
      <c r="IE29" s="23" t="s">
        <v>52</v>
      </c>
      <c r="IF29" s="23"/>
      <c r="IG29" s="23"/>
      <c r="IH29" s="23"/>
      <c r="II29" s="23"/>
    </row>
    <row r="30" spans="1:243" s="22" customFormat="1" ht="15.75">
      <c r="A30" s="59">
        <v>5</v>
      </c>
      <c r="B30" s="60" t="s">
        <v>91</v>
      </c>
      <c r="C30" s="39" t="s">
        <v>61</v>
      </c>
      <c r="D30" s="66"/>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8"/>
      <c r="IA30" s="22">
        <v>5</v>
      </c>
      <c r="IB30" s="22" t="s">
        <v>91</v>
      </c>
      <c r="IC30" s="22" t="s">
        <v>61</v>
      </c>
      <c r="IE30" s="23"/>
      <c r="IF30" s="23"/>
      <c r="IG30" s="23"/>
      <c r="IH30" s="23"/>
      <c r="II30" s="23"/>
    </row>
    <row r="31" spans="1:243" s="22" customFormat="1" ht="78" customHeight="1">
      <c r="A31" s="59">
        <v>5.01</v>
      </c>
      <c r="B31" s="60" t="s">
        <v>92</v>
      </c>
      <c r="C31" s="39" t="s">
        <v>84</v>
      </c>
      <c r="D31" s="61">
        <v>1</v>
      </c>
      <c r="E31" s="62" t="s">
        <v>93</v>
      </c>
      <c r="F31" s="63">
        <v>10316.52</v>
      </c>
      <c r="G31" s="40"/>
      <c r="H31" s="24"/>
      <c r="I31" s="47" t="s">
        <v>38</v>
      </c>
      <c r="J31" s="48">
        <f>IF(I31="Less(-)",-1,1)</f>
        <v>1</v>
      </c>
      <c r="K31" s="24" t="s">
        <v>39</v>
      </c>
      <c r="L31" s="24" t="s">
        <v>4</v>
      </c>
      <c r="M31" s="41"/>
      <c r="N31" s="24"/>
      <c r="O31" s="24"/>
      <c r="P31" s="46"/>
      <c r="Q31" s="24"/>
      <c r="R31" s="24"/>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53"/>
      <c r="BA31" s="42">
        <f>ROUND(total_amount_ba($B$2,$D$2,D31,F31,J31,K31,M31),0)</f>
        <v>10317</v>
      </c>
      <c r="BB31" s="54">
        <f>BA31+SUM(N31:AZ31)</f>
        <v>10317</v>
      </c>
      <c r="BC31" s="50" t="str">
        <f>SpellNumber(L31,BB31)</f>
        <v>INR  Ten Thousand Three Hundred &amp; Seventeen  Only</v>
      </c>
      <c r="IA31" s="22">
        <v>5.01</v>
      </c>
      <c r="IB31" s="65" t="s">
        <v>92</v>
      </c>
      <c r="IC31" s="22" t="s">
        <v>84</v>
      </c>
      <c r="ID31" s="22">
        <v>1</v>
      </c>
      <c r="IE31" s="23" t="s">
        <v>93</v>
      </c>
      <c r="IF31" s="23"/>
      <c r="IG31" s="23"/>
      <c r="IH31" s="23"/>
      <c r="II31" s="23"/>
    </row>
    <row r="32" spans="1:55" ht="28.5">
      <c r="A32" s="25" t="s">
        <v>46</v>
      </c>
      <c r="B32" s="26"/>
      <c r="C32" s="27"/>
      <c r="D32" s="43"/>
      <c r="E32" s="43"/>
      <c r="F32" s="43"/>
      <c r="G32" s="43"/>
      <c r="H32" s="55"/>
      <c r="I32" s="55"/>
      <c r="J32" s="55"/>
      <c r="K32" s="55"/>
      <c r="L32" s="56"/>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57">
        <f>SUM(BA13:BA31)</f>
        <v>125662</v>
      </c>
      <c r="BB32" s="58">
        <f>SUM(BB13:BB31)</f>
        <v>125662</v>
      </c>
      <c r="BC32" s="50" t="str">
        <f>SpellNumber(L32,BB32)</f>
        <v>  One Lakh Twenty Five Thousand Six Hundred &amp; Sixty Two  Only</v>
      </c>
    </row>
    <row r="33" spans="1:55" ht="45" customHeight="1">
      <c r="A33" s="26" t="s">
        <v>47</v>
      </c>
      <c r="B33" s="28"/>
      <c r="C33" s="29"/>
      <c r="D33" s="30"/>
      <c r="E33" s="44" t="s">
        <v>54</v>
      </c>
      <c r="F33" s="45"/>
      <c r="G33" s="31"/>
      <c r="H33" s="32"/>
      <c r="I33" s="32"/>
      <c r="J33" s="32"/>
      <c r="K33" s="33"/>
      <c r="L33" s="34"/>
      <c r="M33" s="35"/>
      <c r="N33" s="36"/>
      <c r="O33" s="22"/>
      <c r="P33" s="22"/>
      <c r="Q33" s="22"/>
      <c r="R33" s="22"/>
      <c r="S33" s="22"/>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7">
        <f>IF(ISBLANK(F33),0,IF(E33="Excess (+)",ROUND(BA32+(BA32*F33),2),IF(E33="Less (-)",ROUND(BA32+(BA32*F33*(-1)),2),IF(E33="At Par",BA32,0))))</f>
        <v>0</v>
      </c>
      <c r="BB33" s="38">
        <f>ROUND(BA33,0)</f>
        <v>0</v>
      </c>
      <c r="BC33" s="21" t="str">
        <f>SpellNumber($E$2,BB33)</f>
        <v>INR Zero Only</v>
      </c>
    </row>
    <row r="34" spans="1:55" ht="18">
      <c r="A34" s="25" t="s">
        <v>48</v>
      </c>
      <c r="B34" s="25"/>
      <c r="C34" s="70" t="str">
        <f>SpellNumber($E$2,BB33)</f>
        <v>INR Zero Only</v>
      </c>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row>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6" ht="15"/>
    <row r="267" ht="15"/>
    <row r="268" ht="15"/>
    <row r="269" ht="15"/>
    <row r="270" ht="15"/>
    <row r="271" ht="15"/>
    <row r="272" ht="15"/>
    <row r="273" ht="15"/>
    <row r="274"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6" ht="15"/>
    <row r="307" ht="15"/>
    <row r="308" ht="15"/>
    <row r="310" ht="15"/>
    <row r="311" ht="15"/>
    <row r="312" ht="15"/>
    <row r="313" ht="15"/>
    <row r="314" ht="15"/>
    <row r="315" ht="15"/>
    <row r="316" ht="15"/>
    <row r="317" ht="15"/>
    <row r="319" ht="15"/>
    <row r="320" ht="15"/>
    <row r="321" ht="15"/>
    <row r="322" ht="15"/>
    <row r="323" ht="15"/>
    <row r="324" ht="15"/>
    <row r="325" ht="15"/>
    <row r="326" ht="15"/>
    <row r="327" ht="15"/>
    <row r="328" ht="15"/>
    <row r="329" ht="15"/>
    <row r="331" ht="15"/>
    <row r="332" ht="15"/>
    <row r="333" ht="15"/>
    <row r="334" ht="15"/>
    <row r="335" ht="15"/>
  </sheetData>
  <sheetProtection password="9E83" sheet="1"/>
  <autoFilter ref="A11:BC34"/>
  <mergeCells count="19">
    <mergeCell ref="A9:BC9"/>
    <mergeCell ref="C34:BC34"/>
    <mergeCell ref="A1:L1"/>
    <mergeCell ref="A4:BC4"/>
    <mergeCell ref="A5:BC5"/>
    <mergeCell ref="A6:BC6"/>
    <mergeCell ref="A7:BC7"/>
    <mergeCell ref="B8:BC8"/>
    <mergeCell ref="D13:BC13"/>
    <mergeCell ref="D14:BC14"/>
    <mergeCell ref="D26:BC26"/>
    <mergeCell ref="D28:BC28"/>
    <mergeCell ref="D30:BC30"/>
    <mergeCell ref="D15:BC15"/>
    <mergeCell ref="D17:BC17"/>
    <mergeCell ref="D19:BC19"/>
    <mergeCell ref="D21:BC21"/>
    <mergeCell ref="D23:BC23"/>
    <mergeCell ref="D25:BC25"/>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3">
      <formula1>IF(E33="Select",-1,IF(E33="At Par",0,0))</formula1>
      <formula2>IF(E33="Select",-1,IF(E33="At Par",0,0.99))</formula2>
    </dataValidation>
    <dataValidation type="list" allowBlank="1" showErrorMessage="1" sqref="E33">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3">
      <formula1>0</formula1>
      <formula2>99.9</formula2>
    </dataValidation>
    <dataValidation type="list" allowBlank="1" showErrorMessage="1" sqref="D13:D15 K16 D17 K18 D19 K20 D21 K22 D23 K24 D25:D26 K27 D28 K29 K31 D30">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6:H16 G18:H18 G20:H20 G22:H22 G24:H24 G27:H27 G29:H29 G31:H31">
      <formula1>0</formula1>
      <formula2>999999999999999</formula2>
    </dataValidation>
    <dataValidation allowBlank="1" showInputMessage="1" showErrorMessage="1" promptTitle="Addition / Deduction" prompt="Please Choose the correct One" sqref="J16 J18 J20 J22 J24 J27 J29 J31">
      <formula1>0</formula1>
      <formula2>0</formula2>
    </dataValidation>
    <dataValidation type="list" showErrorMessage="1" sqref="I16 I18 I20 I22 I24 I27 I29 I31">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6:O16 N18:O18 N20:O20 N22:O22 N24:O24 N27:O27 N29:O29 N31:O3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6 R18 R20 R22 R24 R27 R29 R3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6 Q18 Q20 Q22 Q24 Q27 Q29 Q31">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6 M18 M20 M22 M24 M27 M29 M31">
      <formula1>0</formula1>
      <formula2>999999999999999</formula2>
    </dataValidation>
    <dataValidation type="decimal" allowBlank="1" showInputMessage="1" showErrorMessage="1" promptTitle="Quantity" prompt="Please enter the Quantity for this item. " errorTitle="Invalid Entry" error="Only Numeric Values are allowed. " sqref="D16 D18 D20 D22 D24 D27 D29 D31">
      <formula1>0</formula1>
      <formula2>999999999999999</formula2>
    </dataValidation>
    <dataValidation type="decimal" allowBlank="1" showInputMessage="1" showErrorMessage="1" promptTitle="Estimated Rate" prompt="Please enter the Rate for this item. " errorTitle="Invalid Entry" error="Only Numeric Values are allowed. " sqref="F16 F18 F20 F22 F24 F27 F29 F31">
      <formula1>0</formula1>
      <formula2>999999999999999</formula2>
    </dataValidation>
    <dataValidation type="list" allowBlank="1" showInputMessage="1" showErrorMessage="1" sqref="L27 L28 L29 L13 L14 L15 L16 L17 L18 L19 L20 L21 L22 L23 L24 L25 L26 L31 L30">
      <formula1>"INR"</formula1>
    </dataValidation>
    <dataValidation allowBlank="1" showInputMessage="1" showErrorMessage="1" promptTitle="Itemcode/Make" prompt="Please enter text" sqref="C13:C31">
      <formula1>0</formula1>
      <formula2>0</formula2>
    </dataValidation>
    <dataValidation type="decimal" allowBlank="1" showInputMessage="1" showErrorMessage="1" errorTitle="Invalid Entry" error="Only Numeric Values are allowed. " sqref="A13:A31">
      <formula1>0</formula1>
      <formula2>999999999999999</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5" t="s">
        <v>49</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2022-09-10T06:16:28Z</cp:lastPrinted>
  <dcterms:created xsi:type="dcterms:W3CDTF">2009-01-30T06:42:42Z</dcterms:created>
  <dcterms:modified xsi:type="dcterms:W3CDTF">2022-12-22T05:13:51Z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