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40" windowWidth="16380" windowHeight="795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'BoQ1'!$A$11:$BC$36</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'BoQ1'!$A$1:$BC$36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<sst xmlns="http://schemas.openxmlformats.org/spreadsheetml/2006/main" count="245" uniqueCount="124">
  <si>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</si>
  <si>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</si>
  <si>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</si>
  <si>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</si>
  <si>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</si>
  <si>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</si>
  <si>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</si>
  <si>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</si>
  <si>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</si>
  <si>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</si>
  <si>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</si>
  <si>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</si>
  <si>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</si>
  <si>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</si>
  <si>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</si>
  <si>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</si>
  <si>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</si>
  <si>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</si>
  <si>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</si>
  <si>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</si>
  <si>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</si>
  <si>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</si>
  <si>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</si>
  <si>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</si>
  <si>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</si>
  <si>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</si>
  <si>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</si>
  <si>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</si>
  <si>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</si>
  <si>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</si>
  <si>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</si>
  <si>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</si>
  <si>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</si>
  <si>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</si>
  <si>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</si>
  <si>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</si>
  <si>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</si>
  <si>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</si>
  <si>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</si>
  <si>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</si>
  <si>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</si>
  <si>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</si>
  <si>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</si>
  <si>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</si>
  <si>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</si>
  <si>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</si>
  <si>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</si>
  <si>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</si>
  <si>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</si>
  <si>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</si>
  <si>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</si>
  <si>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</si>
  <si>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sqm</t>
  </si>
  <si>
    <t>FINISHING</t>
  </si>
  <si>
    <t>Select</t>
  </si>
  <si>
    <t>item no.1</t>
  </si>
  <si>
    <t>item no.2</t>
  </si>
  <si>
    <t>item no.3</t>
  </si>
  <si>
    <t>item no.5</t>
  </si>
  <si>
    <t>item no.8</t>
  </si>
  <si>
    <t>item no.10</t>
  </si>
  <si>
    <t>item no.18</t>
  </si>
  <si>
    <t>cum</t>
  </si>
  <si>
    <t>each</t>
  </si>
  <si>
    <t>kg</t>
  </si>
  <si>
    <r>
      <t xml:space="preserve">TOTAL AMOUNT  
           in
     </t>
    </r>
    <r>
      <rPr>
        <b/>
        <sz val="11"/>
        <color indexed="10"/>
        <rFont val="Arial"/>
        <family val="2"/>
      </rPr>
      <t xml:space="preserve"> Rs.      P</t>
    </r>
  </si>
  <si>
    <t>REINFORCED CEMENT CONCRETE</t>
  </si>
  <si>
    <t>Centering and shuttering including strutting, propping etc. and removal of form for</t>
  </si>
  <si>
    <t>Steel reinforcement for R.C.C. work including straightening, cutting, bending, placing in position and binding all complete above plinth level.</t>
  </si>
  <si>
    <t>Thermo-Mechanically Treated bars of grade Fe-500D or more.</t>
  </si>
  <si>
    <t>MASONRY WORK</t>
  </si>
  <si>
    <t>ROOFING</t>
  </si>
  <si>
    <t>Tender Inviting Authority: Superintending Engineer, IWD, IIT, Kanpur</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</si>
  <si>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1.5  coarse  sand (zone-III)derived  from  natural  sources: 3  graded  stone aggregate 20  mm   nominal  size derived  from   natural sources).</t>
  </si>
  <si>
    <t>Half brick masonry with common burnt clay F.P.S. (non modular) bricks of class designation 7.5 in superstructure above plinth level up to floor V level.</t>
  </si>
  <si>
    <t>Cement mortar 1:4 (1 cement :4 coarse sand)</t>
  </si>
  <si>
    <t>WOOD AND PVC WORK</t>
  </si>
  <si>
    <t>Shelves (Cast in situ)</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</si>
  <si>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</si>
  <si>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</si>
  <si>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Granite of any colour and shade</t>
  </si>
  <si>
    <t>Area of slab over 0.50 sqm</t>
  </si>
  <si>
    <t>Extra for providing opening of required size &amp; shape for wash basin/ kitchen sink in kitchen platform, vanity counter and similar location in marble/ Granite/ stone work, including necessary holes for pillar taps etc. including moulding, rubbing and polishing of cut edges etc. complete.</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</si>
  <si>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</si>
  <si>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Providing wood work in frames of doors, windows, clerestory windows and other frames, wrought framed and fixed in position with hold fast lugs or with dash fasteners of required dia &amp; length (hold fast lugs or dash fastener shall be paid for separately).</t>
  </si>
  <si>
    <t>Sal wood</t>
  </si>
  <si>
    <t>Providing and fixing ISI marked flush door shutters conforming to IS : 2202 (Part I) non-decorative type, core of block board construction with frame of 1st class hard wood and well matched commercial 3 ply veneering with vertical grains or cross bands and face veneers on both faces of shutters:</t>
  </si>
  <si>
    <t>35 mm thick including ISI marked Stainless Steel butt hinges with necessary screws</t>
  </si>
  <si>
    <t>Extra for cutting rebate in flush door shutters (Total area of the shutter to be measured).</t>
  </si>
  <si>
    <t>Painting with synthetic enamel paint of approved brand and manufacture of required colour to give an even shade :</t>
  </si>
  <si>
    <t>Distempering with 1st quality acrylic  distemper (ready made) having VOC content less than 50 gm per ltr. of approved manufacturer and of required shade and colour complete. as per manufacturer's specification.</t>
  </si>
  <si>
    <t>One or more coats on old work</t>
  </si>
  <si>
    <t>DISMANTLING AND DEMOLISHING</t>
  </si>
  <si>
    <t>Sqm</t>
  </si>
  <si>
    <t>item no.4</t>
  </si>
  <si>
    <t>item no.6</t>
  </si>
  <si>
    <t>item no.7</t>
  </si>
  <si>
    <t>item no.9</t>
  </si>
  <si>
    <t>item no.11</t>
  </si>
  <si>
    <t>item no.12</t>
  </si>
  <si>
    <t>item no.13</t>
  </si>
  <si>
    <t>item no.14</t>
  </si>
  <si>
    <t>item no.15</t>
  </si>
  <si>
    <t>item no.16</t>
  </si>
  <si>
    <t>item no.17</t>
  </si>
  <si>
    <t>item no.19</t>
  </si>
  <si>
    <t>item no.20</t>
  </si>
  <si>
    <t>item no.21</t>
  </si>
  <si>
    <t>STEEL WORK</t>
  </si>
  <si>
    <t>FLOORING</t>
  </si>
  <si>
    <t>Structural steel work riveted, bolted or welded in built up sections, trusses and framed work, including cutting, hoisting, fixing in position and applying a priming coat of approved steel primer all complete.</t>
  </si>
  <si>
    <t>Providing and fixing carbon steel galvanised ( minimum coating 5 micron) dash fastener of 10 mm dia double threaded 6.8 grade (yield strength 480 N/mm2), counter sunk head, comprising of 10 mm dia polyamide PA 6 grade sleeve, including drilling of hole in frame , concrete/ masonry, etc. as per direction of Engineer-in-charge.</t>
  </si>
  <si>
    <t>10 x 80 mm</t>
  </si>
  <si>
    <t>Cement concrete flooring 1:2:4 (1 cement : 2 coarse sand : 4 graded stone aggregate) finished with a floating coat of neat cement, including cement slurry, but excluding the cost of nosing of steps etc. complete.</t>
  </si>
  <si>
    <t>40 mm thick with 20 mm nominal size stone aggregate</t>
  </si>
  <si>
    <t>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 kg/sqm including pointing the joints with white cement and matching pigment etc., complete.</t>
  </si>
  <si>
    <t>Providing corrugated G.S. sheet roofing including vertical / curved surface fixed with polymer coated J or L hooks, bolts and nuts 8 mm diameter with bitumen and G.I. limpet washers or with G.I. limpet washers filled with white lead, including a coat of approved steel primer and two coats of approved paint on overlapping of sheets complete (up to any pitch in horizontal/ vertical or curved surfaces), excluding the cost of purlins, rafters and trusses and including cutting to size and shape wherever required.</t>
  </si>
  <si>
    <t>0.63 mm thick with zinc coating not less than 275 gm/ m²</t>
  </si>
  <si>
    <t>Dismantling tile work in floors and roofs laid in cement mortar including stacking material within 50 metres lead.</t>
  </si>
  <si>
    <t>For thickness of tiles above 25 mm and up to 40 mm</t>
  </si>
  <si>
    <t>MINOR CIVIL MAINTENANCE WORK</t>
  </si>
  <si>
    <t xml:space="preserve">P/l  3 mm thick (2mm Under Layment self leveling Epoxy Screed+ 1mm Epoxy Self leveling high strength Epoxy topping top coat). 1) Surface Preparation : Concrete surface should fully cured fdor at lease 14/21 days as required and misture should be less than 5% before application. Incase of soft slabs, floors, surface need tobe treated by hand wirei brush or rotary brush or mechanical scrubbers to achieve mechanical bonding nd to get it free from execessive laitance, dust, rease oil, curing compound. 2) Bonding coat : P/a of epoxy primer with bond strength of 3Mpa over concrete prior to screed coat. Bonding agent to be used as per application procedure of manufacture. 3) 2mm self leveling epoxy screed: EPOXY SCREED: SL shall be spread at coverage of approx. 1.7 kg/mm/sqm by a notched steel trowel to the required thickness. The entire mixed material have compressive strength of 550kg/cm2 and flexural strength of 320kg/cm2 and should be placed on to the primed surfcace and spread slowly and evenly. To remove any entrapped air from the coating use spike roller immediately after spreading of EPOXY SCREED-SL. Ensure proper levelling and full compaction of freshly laid screed. While application, the substate temperature should be at least 50C but not above 500C. 4) 1mm Self - levelling high strength Epoxy topping system: EPOXY SL 1000 shall be spread at coverage of 1.65kg/mm/sqm by a notched /smooth steel torowel to be required thickness. The material haave compressive strength of 550kg/cm2 and flexural strength of 350kg/sc2 should be poured on to the screed surface and spread slowly and evenly. To ensure proper levelling and appreance avoid over spreading. The laid material should be rolled firmly with a pike roller to ensure compactness and de-aeration of the film. While application, the substrate temperature should be at least 3 degre C above dew point but not above 40 degree.    
</t>
  </si>
  <si>
    <t>Name of Work: Providing EPOXY Flooring and Painting in ERL &amp; ERL ANNEXE Building</t>
  </si>
  <si>
    <t>Contract No:   34/C/D2/2021-22/01</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</si>
</sst>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6">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58"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8" xfId="58" applyNumberFormat="1" applyFont="1" applyFill="1" applyBorder="1" applyAlignment="1">
      <alignment horizontal="righ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0" fontId="4" fillId="0" borderId="16" xfId="0" applyFont="1" applyFill="1" applyBorder="1" applyAlignment="1">
      <alignment horizontal="center" vertical="top"/>
    </xf>
    <xf numFmtId="0" fontId="4" fillId="0" borderId="16" xfId="0" applyFont="1" applyFill="1" applyBorder="1" applyAlignment="1">
      <alignment vertical="top" wrapText="1"/>
    </xf>
    <xf numFmtId="0" fontId="4" fillId="0" borderId="16" xfId="0" applyFont="1" applyFill="1" applyBorder="1" applyAlignment="1">
      <alignment vertical="top"/>
    </xf>
    <xf numFmtId="49" fontId="4" fillId="0" borderId="16" xfId="0" applyNumberFormat="1" applyFont="1" applyFill="1" applyBorder="1" applyAlignment="1">
      <alignment horizontal="center" vertical="top"/>
    </xf>
    <xf numFmtId="2" fontId="4" fillId="0" borderId="16" xfId="0" applyNumberFormat="1" applyFont="1" applyFill="1" applyBorder="1" applyAlignment="1">
      <alignment horizontal="center" vertical="top"/>
    </xf>
    <xf numFmtId="0" fontId="4" fillId="0" borderId="16" xfId="0" applyFont="1" applyFill="1" applyBorder="1" applyAlignment="1">
      <alignment vertical="top" wrapText="1"/>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7" fillId="0" borderId="22" xfId="56" applyNumberFormat="1" applyFont="1" applyFill="1" applyBorder="1" applyAlignment="1" applyProtection="1">
      <alignment horizontal="center" vertical="top"/>
      <protection/>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36"/>
  <sheetViews>
    <sheetView showGridLines="0" zoomScale="85" zoomScaleNormal="85" zoomScalePageLayoutView="0" workbookViewId="0" topLeftCell="A1">
      <selection activeCell="BK14" sqref="BK14"/>
    </sheetView>
  </sheetViews>
  <sheetFormatPr defaultColWidth="9.140625" defaultRowHeight="15"/>
  <cols>
    <col min="1" max="1" width="9.57421875" style="1" customWidth="1"/>
    <col min="2" max="2" width="40.71093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67" t="str">
        <f>B2&amp;" BoQ"</f>
        <v>Percentage BoQ</v>
      </c>
      <c r="B1" s="67"/>
      <c r="C1" s="67"/>
      <c r="D1" s="67"/>
      <c r="E1" s="67"/>
      <c r="F1" s="67"/>
      <c r="G1" s="67"/>
      <c r="H1" s="67"/>
      <c r="I1" s="67"/>
      <c r="J1" s="67"/>
      <c r="K1" s="67"/>
      <c r="L1" s="67"/>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68" t="s">
        <v>72</v>
      </c>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IE4" s="10"/>
      <c r="IF4" s="10"/>
      <c r="IG4" s="10"/>
      <c r="IH4" s="10"/>
      <c r="II4" s="10"/>
    </row>
    <row r="5" spans="1:243" s="9" customFormat="1" ht="38.25" customHeight="1">
      <c r="A5" s="68" t="s">
        <v>122</v>
      </c>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IE5" s="10"/>
      <c r="IF5" s="10"/>
      <c r="IG5" s="10"/>
      <c r="IH5" s="10"/>
      <c r="II5" s="10"/>
    </row>
    <row r="6" spans="1:243" s="9" customFormat="1" ht="30.75" customHeight="1">
      <c r="A6" s="68" t="s">
        <v>123</v>
      </c>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IE6" s="10"/>
      <c r="IF6" s="10"/>
      <c r="IG6" s="10"/>
      <c r="IH6" s="10"/>
      <c r="II6" s="10"/>
    </row>
    <row r="7" spans="1:243" s="9" customFormat="1" ht="29.25" customHeight="1" hidden="1">
      <c r="A7" s="69" t="s">
        <v>7</v>
      </c>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IE7" s="10"/>
      <c r="IF7" s="10"/>
      <c r="IG7" s="10"/>
      <c r="IH7" s="10"/>
      <c r="II7" s="10"/>
    </row>
    <row r="8" spans="1:243" s="12" customFormat="1" ht="58.5" customHeight="1">
      <c r="A8" s="11" t="s">
        <v>50</v>
      </c>
      <c r="B8" s="70"/>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IE8" s="13"/>
      <c r="IF8" s="13"/>
      <c r="IG8" s="13"/>
      <c r="IH8" s="13"/>
      <c r="II8" s="13"/>
    </row>
    <row r="9" spans="1:243" s="14" customFormat="1" ht="61.5" customHeight="1">
      <c r="A9" s="65" t="s">
        <v>8</v>
      </c>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65</v>
      </c>
      <c r="BB11" s="20" t="s">
        <v>32</v>
      </c>
      <c r="BC11" s="20" t="s">
        <v>33</v>
      </c>
      <c r="IE11" s="18"/>
      <c r="IF11" s="18"/>
      <c r="IG11" s="18"/>
      <c r="IH11" s="18"/>
      <c r="II11" s="18"/>
    </row>
    <row r="12" spans="1:243" s="17" customFormat="1" ht="15">
      <c r="A12" s="16">
        <v>1</v>
      </c>
      <c r="B12" s="16">
        <v>2</v>
      </c>
      <c r="C12" s="49">
        <v>3</v>
      </c>
      <c r="D12" s="51">
        <v>4</v>
      </c>
      <c r="E12" s="51">
        <v>5</v>
      </c>
      <c r="F12" s="51">
        <v>6</v>
      </c>
      <c r="G12" s="51">
        <v>7</v>
      </c>
      <c r="H12" s="51">
        <v>8</v>
      </c>
      <c r="I12" s="51">
        <v>9</v>
      </c>
      <c r="J12" s="51">
        <v>10</v>
      </c>
      <c r="K12" s="51">
        <v>11</v>
      </c>
      <c r="L12" s="51">
        <v>12</v>
      </c>
      <c r="M12" s="51">
        <v>13</v>
      </c>
      <c r="N12" s="51">
        <v>14</v>
      </c>
      <c r="O12" s="51">
        <v>15</v>
      </c>
      <c r="P12" s="51">
        <v>16</v>
      </c>
      <c r="Q12" s="51">
        <v>17</v>
      </c>
      <c r="R12" s="51">
        <v>18</v>
      </c>
      <c r="S12" s="51">
        <v>19</v>
      </c>
      <c r="T12" s="51">
        <v>20</v>
      </c>
      <c r="U12" s="51">
        <v>21</v>
      </c>
      <c r="V12" s="51">
        <v>22</v>
      </c>
      <c r="W12" s="51">
        <v>23</v>
      </c>
      <c r="X12" s="51">
        <v>24</v>
      </c>
      <c r="Y12" s="51">
        <v>25</v>
      </c>
      <c r="Z12" s="51">
        <v>26</v>
      </c>
      <c r="AA12" s="51">
        <v>27</v>
      </c>
      <c r="AB12" s="51">
        <v>28</v>
      </c>
      <c r="AC12" s="51">
        <v>29</v>
      </c>
      <c r="AD12" s="51">
        <v>30</v>
      </c>
      <c r="AE12" s="51">
        <v>31</v>
      </c>
      <c r="AF12" s="51">
        <v>32</v>
      </c>
      <c r="AG12" s="51">
        <v>33</v>
      </c>
      <c r="AH12" s="51">
        <v>34</v>
      </c>
      <c r="AI12" s="51">
        <v>35</v>
      </c>
      <c r="AJ12" s="51">
        <v>36</v>
      </c>
      <c r="AK12" s="51">
        <v>37</v>
      </c>
      <c r="AL12" s="51">
        <v>38</v>
      </c>
      <c r="AM12" s="51">
        <v>39</v>
      </c>
      <c r="AN12" s="51">
        <v>40</v>
      </c>
      <c r="AO12" s="51">
        <v>41</v>
      </c>
      <c r="AP12" s="51">
        <v>42</v>
      </c>
      <c r="AQ12" s="51">
        <v>43</v>
      </c>
      <c r="AR12" s="51">
        <v>44</v>
      </c>
      <c r="AS12" s="51">
        <v>45</v>
      </c>
      <c r="AT12" s="51">
        <v>46</v>
      </c>
      <c r="AU12" s="51">
        <v>47</v>
      </c>
      <c r="AV12" s="51">
        <v>48</v>
      </c>
      <c r="AW12" s="51">
        <v>49</v>
      </c>
      <c r="AX12" s="51">
        <v>50</v>
      </c>
      <c r="AY12" s="51">
        <v>51</v>
      </c>
      <c r="AZ12" s="51">
        <v>52</v>
      </c>
      <c r="BA12" s="51">
        <v>7</v>
      </c>
      <c r="BB12" s="52">
        <v>54</v>
      </c>
      <c r="BC12" s="16">
        <v>8</v>
      </c>
      <c r="IE12" s="18"/>
      <c r="IF12" s="18"/>
      <c r="IG12" s="18"/>
      <c r="IH12" s="18"/>
      <c r="II12" s="18"/>
    </row>
    <row r="13" spans="1:243" s="22" customFormat="1" ht="16.5" customHeight="1">
      <c r="A13" s="59">
        <v>1</v>
      </c>
      <c r="B13" s="64" t="s">
        <v>108</v>
      </c>
      <c r="C13" s="39" t="s">
        <v>55</v>
      </c>
      <c r="D13" s="71"/>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3"/>
      <c r="IA13" s="22">
        <v>1</v>
      </c>
      <c r="IB13" s="22" t="s">
        <v>66</v>
      </c>
      <c r="IC13" s="22" t="s">
        <v>55</v>
      </c>
      <c r="IE13" s="23"/>
      <c r="IF13" s="23" t="s">
        <v>34</v>
      </c>
      <c r="IG13" s="23" t="s">
        <v>35</v>
      </c>
      <c r="IH13" s="23">
        <v>10</v>
      </c>
      <c r="II13" s="23" t="s">
        <v>36</v>
      </c>
    </row>
    <row r="14" spans="1:243" s="22" customFormat="1" ht="81.75" customHeight="1">
      <c r="A14" s="59">
        <v>1.01</v>
      </c>
      <c r="B14" s="64" t="s">
        <v>110</v>
      </c>
      <c r="C14" s="39" t="s">
        <v>56</v>
      </c>
      <c r="D14" s="61">
        <v>84</v>
      </c>
      <c r="E14" s="62" t="s">
        <v>64</v>
      </c>
      <c r="F14" s="63">
        <v>89.21</v>
      </c>
      <c r="G14" s="40"/>
      <c r="H14" s="24"/>
      <c r="I14" s="47" t="s">
        <v>38</v>
      </c>
      <c r="J14" s="48">
        <f>IF(I14="Less(-)",-1,1)</f>
        <v>1</v>
      </c>
      <c r="K14" s="24" t="s">
        <v>39</v>
      </c>
      <c r="L14" s="24" t="s">
        <v>4</v>
      </c>
      <c r="M14" s="41"/>
      <c r="N14" s="24"/>
      <c r="O14" s="24"/>
      <c r="P14" s="46"/>
      <c r="Q14" s="24"/>
      <c r="R14" s="24"/>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53"/>
      <c r="BA14" s="42">
        <f>ROUND(total_amount_ba($B$2,$D$2,D14,F14,J14,K14,M14),0)</f>
        <v>7494</v>
      </c>
      <c r="BB14" s="54">
        <f>BA14+SUM(N14:AZ14)</f>
        <v>7494</v>
      </c>
      <c r="BC14" s="50" t="str">
        <f>SpellNumber(L14,BB14)</f>
        <v>INR  Seven Thousand Four Hundred &amp; Ninety Four  Only</v>
      </c>
      <c r="IA14" s="22">
        <v>1.01</v>
      </c>
      <c r="IB14" s="22" t="s">
        <v>73</v>
      </c>
      <c r="IC14" s="22" t="s">
        <v>56</v>
      </c>
      <c r="ID14" s="22">
        <v>0.22</v>
      </c>
      <c r="IE14" s="23" t="s">
        <v>62</v>
      </c>
      <c r="IF14" s="23" t="s">
        <v>40</v>
      </c>
      <c r="IG14" s="23" t="s">
        <v>35</v>
      </c>
      <c r="IH14" s="23">
        <v>123.223</v>
      </c>
      <c r="II14" s="23" t="s">
        <v>37</v>
      </c>
    </row>
    <row r="15" spans="1:243" s="22" customFormat="1" ht="142.5">
      <c r="A15" s="59">
        <v>1.02</v>
      </c>
      <c r="B15" s="60" t="s">
        <v>111</v>
      </c>
      <c r="C15" s="39" t="s">
        <v>57</v>
      </c>
      <c r="D15" s="71"/>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3"/>
      <c r="IA15" s="22">
        <v>1.02</v>
      </c>
      <c r="IB15" s="22" t="s">
        <v>67</v>
      </c>
      <c r="IC15" s="22" t="s">
        <v>57</v>
      </c>
      <c r="IE15" s="23"/>
      <c r="IF15" s="23" t="s">
        <v>41</v>
      </c>
      <c r="IG15" s="23" t="s">
        <v>42</v>
      </c>
      <c r="IH15" s="23">
        <v>213</v>
      </c>
      <c r="II15" s="23" t="s">
        <v>37</v>
      </c>
    </row>
    <row r="16" spans="1:243" s="22" customFormat="1" ht="28.5">
      <c r="A16" s="59">
        <v>1.03</v>
      </c>
      <c r="B16" s="60" t="s">
        <v>112</v>
      </c>
      <c r="C16" s="39" t="s">
        <v>94</v>
      </c>
      <c r="D16" s="61">
        <v>16</v>
      </c>
      <c r="E16" s="62" t="s">
        <v>63</v>
      </c>
      <c r="F16" s="63">
        <v>95.57</v>
      </c>
      <c r="G16" s="40"/>
      <c r="H16" s="24"/>
      <c r="I16" s="47" t="s">
        <v>38</v>
      </c>
      <c r="J16" s="48">
        <f>IF(I16="Less(-)",-1,1)</f>
        <v>1</v>
      </c>
      <c r="K16" s="24" t="s">
        <v>39</v>
      </c>
      <c r="L16" s="24" t="s">
        <v>4</v>
      </c>
      <c r="M16" s="41"/>
      <c r="N16" s="24"/>
      <c r="O16" s="24"/>
      <c r="P16" s="46"/>
      <c r="Q16" s="24"/>
      <c r="R16" s="24"/>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53"/>
      <c r="BA16" s="42">
        <f>ROUND(total_amount_ba($B$2,$D$2,D16,F16,J16,K16,M16),0)</f>
        <v>1529</v>
      </c>
      <c r="BB16" s="54">
        <f>BA16+SUM(N16:AZ16)</f>
        <v>1529</v>
      </c>
      <c r="BC16" s="50" t="str">
        <f>SpellNumber(L16,BB16)</f>
        <v>INR  One Thousand Five Hundred &amp; Twenty Nine  Only</v>
      </c>
      <c r="IA16" s="22">
        <v>1.03</v>
      </c>
      <c r="IB16" s="22" t="s">
        <v>77</v>
      </c>
      <c r="IC16" s="22" t="s">
        <v>94</v>
      </c>
      <c r="ID16" s="22">
        <v>3.5</v>
      </c>
      <c r="IE16" s="23" t="s">
        <v>52</v>
      </c>
      <c r="IF16" s="23"/>
      <c r="IG16" s="23"/>
      <c r="IH16" s="23"/>
      <c r="II16" s="23"/>
    </row>
    <row r="17" spans="1:243" s="22" customFormat="1" ht="15.75">
      <c r="A17" s="59">
        <v>2</v>
      </c>
      <c r="B17" s="60" t="s">
        <v>109</v>
      </c>
      <c r="C17" s="39" t="s">
        <v>58</v>
      </c>
      <c r="D17" s="71"/>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3"/>
      <c r="IA17" s="22">
        <v>1.04</v>
      </c>
      <c r="IB17" s="22" t="s">
        <v>68</v>
      </c>
      <c r="IC17" s="22" t="s">
        <v>58</v>
      </c>
      <c r="IE17" s="23"/>
      <c r="IF17" s="23"/>
      <c r="IG17" s="23"/>
      <c r="IH17" s="23"/>
      <c r="II17" s="23"/>
    </row>
    <row r="18" spans="1:243" s="22" customFormat="1" ht="75.75" customHeight="1">
      <c r="A18" s="59">
        <v>2.01</v>
      </c>
      <c r="B18" s="60" t="s">
        <v>113</v>
      </c>
      <c r="C18" s="39" t="s">
        <v>95</v>
      </c>
      <c r="D18" s="71"/>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3"/>
      <c r="IA18" s="22">
        <v>1.05</v>
      </c>
      <c r="IB18" s="22" t="s">
        <v>69</v>
      </c>
      <c r="IC18" s="22" t="s">
        <v>95</v>
      </c>
      <c r="ID18" s="22">
        <v>26</v>
      </c>
      <c r="IE18" s="23" t="s">
        <v>64</v>
      </c>
      <c r="IF18" s="23"/>
      <c r="IG18" s="23"/>
      <c r="IH18" s="23"/>
      <c r="II18" s="23"/>
    </row>
    <row r="19" spans="1:243" s="22" customFormat="1" ht="28.5">
      <c r="A19" s="59">
        <v>2.02</v>
      </c>
      <c r="B19" s="60" t="s">
        <v>114</v>
      </c>
      <c r="C19" s="39" t="s">
        <v>96</v>
      </c>
      <c r="D19" s="61">
        <v>12.3</v>
      </c>
      <c r="E19" s="62" t="s">
        <v>52</v>
      </c>
      <c r="F19" s="63">
        <v>436.95</v>
      </c>
      <c r="G19" s="40"/>
      <c r="H19" s="24"/>
      <c r="I19" s="47" t="s">
        <v>38</v>
      </c>
      <c r="J19" s="48">
        <f>IF(I19="Less(-)",-1,1)</f>
        <v>1</v>
      </c>
      <c r="K19" s="24" t="s">
        <v>39</v>
      </c>
      <c r="L19" s="24" t="s">
        <v>4</v>
      </c>
      <c r="M19" s="41"/>
      <c r="N19" s="24"/>
      <c r="O19" s="24"/>
      <c r="P19" s="46"/>
      <c r="Q19" s="24"/>
      <c r="R19" s="24"/>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53"/>
      <c r="BA19" s="42">
        <f>ROUND(total_amount_ba($B$2,$D$2,D19,F19,J19,K19,M19),0)</f>
        <v>5374</v>
      </c>
      <c r="BB19" s="54">
        <f>BA19+SUM(N19:AZ19)</f>
        <v>5374</v>
      </c>
      <c r="BC19" s="50" t="str">
        <f>SpellNumber(L19,BB19)</f>
        <v>INR  Five Thousand Three Hundred &amp; Seventy Four  Only</v>
      </c>
      <c r="IA19" s="22">
        <v>2.01</v>
      </c>
      <c r="IB19" s="22" t="s">
        <v>70</v>
      </c>
      <c r="IC19" s="22" t="s">
        <v>96</v>
      </c>
      <c r="IE19" s="23"/>
      <c r="IF19" s="23"/>
      <c r="IG19" s="23"/>
      <c r="IH19" s="23"/>
      <c r="II19" s="23"/>
    </row>
    <row r="20" spans="1:243" s="22" customFormat="1" ht="185.25">
      <c r="A20" s="59">
        <v>2.03</v>
      </c>
      <c r="B20" s="60" t="s">
        <v>115</v>
      </c>
      <c r="C20" s="39" t="s">
        <v>59</v>
      </c>
      <c r="D20" s="61">
        <v>3.2</v>
      </c>
      <c r="E20" s="62" t="s">
        <v>52</v>
      </c>
      <c r="F20" s="63">
        <v>812.71</v>
      </c>
      <c r="G20" s="40"/>
      <c r="H20" s="24"/>
      <c r="I20" s="47" t="s">
        <v>38</v>
      </c>
      <c r="J20" s="48">
        <f>IF(I20="Less(-)",-1,1)</f>
        <v>1</v>
      </c>
      <c r="K20" s="24" t="s">
        <v>39</v>
      </c>
      <c r="L20" s="24" t="s">
        <v>4</v>
      </c>
      <c r="M20" s="41"/>
      <c r="N20" s="24"/>
      <c r="O20" s="24"/>
      <c r="P20" s="46"/>
      <c r="Q20" s="24"/>
      <c r="R20" s="24"/>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53"/>
      <c r="BA20" s="42">
        <f>ROUND(total_amount_ba($B$2,$D$2,D20,F20,J20,K20,M20),0)</f>
        <v>2601</v>
      </c>
      <c r="BB20" s="54">
        <f>BA20+SUM(N20:AZ20)</f>
        <v>2601</v>
      </c>
      <c r="BC20" s="50" t="str">
        <f>SpellNumber(L20,BB20)</f>
        <v>INR  Two Thousand Six Hundred &amp; One  Only</v>
      </c>
      <c r="IA20" s="22">
        <v>2.02</v>
      </c>
      <c r="IB20" s="22" t="s">
        <v>74</v>
      </c>
      <c r="IC20" s="22" t="s">
        <v>59</v>
      </c>
      <c r="IE20" s="23"/>
      <c r="IF20" s="23" t="s">
        <v>34</v>
      </c>
      <c r="IG20" s="23" t="s">
        <v>43</v>
      </c>
      <c r="IH20" s="23">
        <v>10</v>
      </c>
      <c r="II20" s="23" t="s">
        <v>37</v>
      </c>
    </row>
    <row r="21" spans="1:243" s="22" customFormat="1" ht="15.75">
      <c r="A21" s="59">
        <v>3</v>
      </c>
      <c r="B21" s="60" t="s">
        <v>71</v>
      </c>
      <c r="C21" s="39" t="s">
        <v>97</v>
      </c>
      <c r="D21" s="71"/>
      <c r="E21" s="72"/>
      <c r="F21" s="72"/>
      <c r="G21" s="72"/>
      <c r="H21" s="72"/>
      <c r="I21" s="72"/>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72"/>
      <c r="AJ21" s="72"/>
      <c r="AK21" s="72"/>
      <c r="AL21" s="72"/>
      <c r="AM21" s="72"/>
      <c r="AN21" s="72"/>
      <c r="AO21" s="72"/>
      <c r="AP21" s="72"/>
      <c r="AQ21" s="72"/>
      <c r="AR21" s="72"/>
      <c r="AS21" s="72"/>
      <c r="AT21" s="72"/>
      <c r="AU21" s="72"/>
      <c r="AV21" s="72"/>
      <c r="AW21" s="72"/>
      <c r="AX21" s="72"/>
      <c r="AY21" s="72"/>
      <c r="AZ21" s="72"/>
      <c r="BA21" s="72"/>
      <c r="BB21" s="72"/>
      <c r="BC21" s="73"/>
      <c r="IA21" s="22">
        <v>2.03</v>
      </c>
      <c r="IB21" s="22" t="s">
        <v>75</v>
      </c>
      <c r="IC21" s="22" t="s">
        <v>97</v>
      </c>
      <c r="ID21" s="22">
        <v>1.6</v>
      </c>
      <c r="IE21" s="23" t="s">
        <v>52</v>
      </c>
      <c r="IF21" s="23"/>
      <c r="IG21" s="23"/>
      <c r="IH21" s="23"/>
      <c r="II21" s="23"/>
    </row>
    <row r="22" spans="1:243" s="22" customFormat="1" ht="228">
      <c r="A22" s="59">
        <v>3.01</v>
      </c>
      <c r="B22" s="60" t="s">
        <v>116</v>
      </c>
      <c r="C22" s="39" t="s">
        <v>60</v>
      </c>
      <c r="D22" s="71"/>
      <c r="E22" s="72"/>
      <c r="F22" s="72"/>
      <c r="G22" s="72"/>
      <c r="H22" s="72"/>
      <c r="I22" s="72"/>
      <c r="J22" s="72"/>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72"/>
      <c r="AX22" s="72"/>
      <c r="AY22" s="72"/>
      <c r="AZ22" s="72"/>
      <c r="BA22" s="72"/>
      <c r="BB22" s="72"/>
      <c r="BC22" s="73"/>
      <c r="IA22" s="22">
        <v>3</v>
      </c>
      <c r="IB22" s="22" t="s">
        <v>78</v>
      </c>
      <c r="IC22" s="22" t="s">
        <v>60</v>
      </c>
      <c r="IE22" s="23"/>
      <c r="IF22" s="23" t="s">
        <v>40</v>
      </c>
      <c r="IG22" s="23" t="s">
        <v>35</v>
      </c>
      <c r="IH22" s="23">
        <v>123.223</v>
      </c>
      <c r="II22" s="23" t="s">
        <v>37</v>
      </c>
    </row>
    <row r="23" spans="1:243" s="22" customFormat="1" ht="28.5">
      <c r="A23" s="59">
        <v>3.02</v>
      </c>
      <c r="B23" s="60" t="s">
        <v>117</v>
      </c>
      <c r="C23" s="39" t="s">
        <v>98</v>
      </c>
      <c r="D23" s="61">
        <v>14.5</v>
      </c>
      <c r="E23" s="62" t="s">
        <v>52</v>
      </c>
      <c r="F23" s="63">
        <v>802.27</v>
      </c>
      <c r="G23" s="40"/>
      <c r="H23" s="24"/>
      <c r="I23" s="47" t="s">
        <v>38</v>
      </c>
      <c r="J23" s="48">
        <f>IF(I23="Less(-)",-1,1)</f>
        <v>1</v>
      </c>
      <c r="K23" s="24" t="s">
        <v>39</v>
      </c>
      <c r="L23" s="24" t="s">
        <v>4</v>
      </c>
      <c r="M23" s="41"/>
      <c r="N23" s="24"/>
      <c r="O23" s="24"/>
      <c r="P23" s="46"/>
      <c r="Q23" s="24"/>
      <c r="R23" s="24"/>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53"/>
      <c r="BA23" s="42">
        <f>ROUND(total_amount_ba($B$2,$D$2,D23,F23,J23,K23,M23),0)</f>
        <v>11633</v>
      </c>
      <c r="BB23" s="54">
        <f>BA23+SUM(N23:AZ23)</f>
        <v>11633</v>
      </c>
      <c r="BC23" s="50" t="str">
        <f>SpellNumber(L23,BB23)</f>
        <v>INR  Eleven Thousand Six Hundred &amp; Thirty Three  Only</v>
      </c>
      <c r="IA23" s="22">
        <v>3.01</v>
      </c>
      <c r="IB23" s="22" t="s">
        <v>79</v>
      </c>
      <c r="IC23" s="22" t="s">
        <v>98</v>
      </c>
      <c r="IE23" s="23"/>
      <c r="IF23" s="23" t="s">
        <v>44</v>
      </c>
      <c r="IG23" s="23" t="s">
        <v>45</v>
      </c>
      <c r="IH23" s="23">
        <v>10</v>
      </c>
      <c r="II23" s="23" t="s">
        <v>37</v>
      </c>
    </row>
    <row r="24" spans="1:243" s="22" customFormat="1" ht="15.75">
      <c r="A24" s="59">
        <v>4</v>
      </c>
      <c r="B24" s="60" t="s">
        <v>53</v>
      </c>
      <c r="C24" s="39" t="s">
        <v>99</v>
      </c>
      <c r="D24" s="71"/>
      <c r="E24" s="72"/>
      <c r="F24" s="72"/>
      <c r="G24" s="72"/>
      <c r="H24" s="72"/>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72"/>
      <c r="AI24" s="72"/>
      <c r="AJ24" s="72"/>
      <c r="AK24" s="72"/>
      <c r="AL24" s="72"/>
      <c r="AM24" s="72"/>
      <c r="AN24" s="72"/>
      <c r="AO24" s="72"/>
      <c r="AP24" s="72"/>
      <c r="AQ24" s="72"/>
      <c r="AR24" s="72"/>
      <c r="AS24" s="72"/>
      <c r="AT24" s="72"/>
      <c r="AU24" s="72"/>
      <c r="AV24" s="72"/>
      <c r="AW24" s="72"/>
      <c r="AX24" s="72"/>
      <c r="AY24" s="72"/>
      <c r="AZ24" s="72"/>
      <c r="BA24" s="72"/>
      <c r="BB24" s="72"/>
      <c r="BC24" s="73"/>
      <c r="IA24" s="22">
        <v>3.02</v>
      </c>
      <c r="IB24" s="22" t="s">
        <v>80</v>
      </c>
      <c r="IC24" s="22" t="s">
        <v>99</v>
      </c>
      <c r="IE24" s="23"/>
      <c r="IF24" s="23"/>
      <c r="IG24" s="23"/>
      <c r="IH24" s="23"/>
      <c r="II24" s="23"/>
    </row>
    <row r="25" spans="1:243" s="22" customFormat="1" ht="57">
      <c r="A25" s="59">
        <v>4.01</v>
      </c>
      <c r="B25" s="60" t="s">
        <v>89</v>
      </c>
      <c r="C25" s="39" t="s">
        <v>100</v>
      </c>
      <c r="D25" s="71"/>
      <c r="E25" s="72"/>
      <c r="F25" s="72"/>
      <c r="G25" s="72"/>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c r="AY25" s="72"/>
      <c r="AZ25" s="72"/>
      <c r="BA25" s="72"/>
      <c r="BB25" s="72"/>
      <c r="BC25" s="73"/>
      <c r="IA25" s="22">
        <v>3.03</v>
      </c>
      <c r="IB25" s="22" t="s">
        <v>81</v>
      </c>
      <c r="IC25" s="22" t="s">
        <v>100</v>
      </c>
      <c r="ID25" s="22">
        <v>3.2</v>
      </c>
      <c r="IE25" s="23" t="s">
        <v>52</v>
      </c>
      <c r="IF25" s="23" t="s">
        <v>41</v>
      </c>
      <c r="IG25" s="23" t="s">
        <v>42</v>
      </c>
      <c r="IH25" s="23">
        <v>213</v>
      </c>
      <c r="II25" s="23" t="s">
        <v>37</v>
      </c>
    </row>
    <row r="26" spans="1:243" s="22" customFormat="1" ht="19.5" customHeight="1">
      <c r="A26" s="59">
        <v>4.02</v>
      </c>
      <c r="B26" s="60" t="s">
        <v>91</v>
      </c>
      <c r="C26" s="39" t="s">
        <v>101</v>
      </c>
      <c r="D26" s="61">
        <v>140.91</v>
      </c>
      <c r="E26" s="62" t="s">
        <v>52</v>
      </c>
      <c r="F26" s="63">
        <v>70.1</v>
      </c>
      <c r="G26" s="40"/>
      <c r="H26" s="24"/>
      <c r="I26" s="47" t="s">
        <v>38</v>
      </c>
      <c r="J26" s="48">
        <f>IF(I26="Less(-)",-1,1)</f>
        <v>1</v>
      </c>
      <c r="K26" s="24" t="s">
        <v>39</v>
      </c>
      <c r="L26" s="24" t="s">
        <v>4</v>
      </c>
      <c r="M26" s="41"/>
      <c r="N26" s="24"/>
      <c r="O26" s="24"/>
      <c r="P26" s="46"/>
      <c r="Q26" s="24"/>
      <c r="R26" s="24"/>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53"/>
      <c r="BA26" s="42">
        <f>ROUND(total_amount_ba($B$2,$D$2,D26,F26,J26,K26,M26),0)</f>
        <v>9878</v>
      </c>
      <c r="BB26" s="54">
        <f>BA26+SUM(N26:AZ26)</f>
        <v>9878</v>
      </c>
      <c r="BC26" s="50" t="str">
        <f>SpellNumber(L26,BB26)</f>
        <v>INR  Nine Thousand Eight Hundred &amp; Seventy Eight  Only</v>
      </c>
      <c r="IA26" s="22">
        <v>3.04</v>
      </c>
      <c r="IB26" s="22" t="s">
        <v>82</v>
      </c>
      <c r="IC26" s="22" t="s">
        <v>101</v>
      </c>
      <c r="ID26" s="22">
        <v>3</v>
      </c>
      <c r="IE26" s="23" t="s">
        <v>63</v>
      </c>
      <c r="IF26" s="23"/>
      <c r="IG26" s="23"/>
      <c r="IH26" s="23"/>
      <c r="II26" s="23"/>
    </row>
    <row r="27" spans="1:243" s="22" customFormat="1" ht="85.5">
      <c r="A27" s="59">
        <v>4.03</v>
      </c>
      <c r="B27" s="60" t="s">
        <v>90</v>
      </c>
      <c r="C27" s="39" t="s">
        <v>102</v>
      </c>
      <c r="D27" s="71"/>
      <c r="E27" s="72"/>
      <c r="F27" s="72"/>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72"/>
      <c r="AP27" s="72"/>
      <c r="AQ27" s="72"/>
      <c r="AR27" s="72"/>
      <c r="AS27" s="72"/>
      <c r="AT27" s="72"/>
      <c r="AU27" s="72"/>
      <c r="AV27" s="72"/>
      <c r="AW27" s="72"/>
      <c r="AX27" s="72"/>
      <c r="AY27" s="72"/>
      <c r="AZ27" s="72"/>
      <c r="BA27" s="72"/>
      <c r="BB27" s="72"/>
      <c r="BC27" s="73"/>
      <c r="IA27" s="22">
        <v>3.05</v>
      </c>
      <c r="IB27" s="22" t="s">
        <v>83</v>
      </c>
      <c r="IC27" s="22" t="s">
        <v>102</v>
      </c>
      <c r="ID27" s="22">
        <v>9</v>
      </c>
      <c r="IE27" s="23" t="s">
        <v>52</v>
      </c>
      <c r="IF27" s="23"/>
      <c r="IG27" s="23"/>
      <c r="IH27" s="23"/>
      <c r="II27" s="23"/>
    </row>
    <row r="28" spans="1:243" s="22" customFormat="1" ht="28.5">
      <c r="A28" s="59">
        <v>4.04</v>
      </c>
      <c r="B28" s="60" t="s">
        <v>91</v>
      </c>
      <c r="C28" s="39" t="s">
        <v>103</v>
      </c>
      <c r="D28" s="61">
        <v>979</v>
      </c>
      <c r="E28" s="62" t="s">
        <v>52</v>
      </c>
      <c r="F28" s="63">
        <v>42.13</v>
      </c>
      <c r="G28" s="40"/>
      <c r="H28" s="24"/>
      <c r="I28" s="47" t="s">
        <v>38</v>
      </c>
      <c r="J28" s="48">
        <f>IF(I28="Less(-)",-1,1)</f>
        <v>1</v>
      </c>
      <c r="K28" s="24" t="s">
        <v>39</v>
      </c>
      <c r="L28" s="24" t="s">
        <v>4</v>
      </c>
      <c r="M28" s="41"/>
      <c r="N28" s="24"/>
      <c r="O28" s="24"/>
      <c r="P28" s="46"/>
      <c r="Q28" s="24"/>
      <c r="R28" s="24"/>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53"/>
      <c r="BA28" s="42">
        <f>ROUND(total_amount_ba($B$2,$D$2,D28,F28,J28,K28,M28),0)</f>
        <v>41245</v>
      </c>
      <c r="BB28" s="54">
        <f>BA28+SUM(N28:AZ28)</f>
        <v>41245</v>
      </c>
      <c r="BC28" s="50" t="str">
        <f>SpellNumber(L28,BB28)</f>
        <v>INR  Forty One Thousand Two Hundred &amp; Forty Five  Only</v>
      </c>
      <c r="IA28" s="22">
        <v>4</v>
      </c>
      <c r="IB28" s="22" t="s">
        <v>76</v>
      </c>
      <c r="IC28" s="22" t="s">
        <v>103</v>
      </c>
      <c r="IE28" s="23"/>
      <c r="IF28" s="23"/>
      <c r="IG28" s="23"/>
      <c r="IH28" s="23"/>
      <c r="II28" s="23"/>
    </row>
    <row r="29" spans="1:243" s="22" customFormat="1" ht="23.25" customHeight="1">
      <c r="A29" s="59">
        <v>5</v>
      </c>
      <c r="B29" s="60" t="s">
        <v>92</v>
      </c>
      <c r="C29" s="39" t="s">
        <v>104</v>
      </c>
      <c r="D29" s="71"/>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3"/>
      <c r="IA29" s="22">
        <v>4.01</v>
      </c>
      <c r="IB29" s="22" t="s">
        <v>84</v>
      </c>
      <c r="IC29" s="22" t="s">
        <v>104</v>
      </c>
      <c r="IE29" s="23"/>
      <c r="IF29" s="23"/>
      <c r="IG29" s="23"/>
      <c r="IH29" s="23"/>
      <c r="II29" s="23"/>
    </row>
    <row r="30" spans="1:243" s="22" customFormat="1" ht="57">
      <c r="A30" s="59">
        <v>5.01</v>
      </c>
      <c r="B30" s="60" t="s">
        <v>118</v>
      </c>
      <c r="C30" s="39" t="s">
        <v>61</v>
      </c>
      <c r="D30" s="71"/>
      <c r="E30" s="72"/>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3"/>
      <c r="IA30" s="22">
        <v>4.02</v>
      </c>
      <c r="IB30" s="22" t="s">
        <v>85</v>
      </c>
      <c r="IC30" s="22" t="s">
        <v>61</v>
      </c>
      <c r="ID30" s="22">
        <v>0.012</v>
      </c>
      <c r="IE30" s="23" t="s">
        <v>62</v>
      </c>
      <c r="IF30" s="23"/>
      <c r="IG30" s="23"/>
      <c r="IH30" s="23"/>
      <c r="II30" s="23"/>
    </row>
    <row r="31" spans="1:243" s="22" customFormat="1" ht="28.5">
      <c r="A31" s="59">
        <v>5.02</v>
      </c>
      <c r="B31" s="60" t="s">
        <v>119</v>
      </c>
      <c r="C31" s="39" t="s">
        <v>105</v>
      </c>
      <c r="D31" s="61">
        <v>15.4</v>
      </c>
      <c r="E31" s="62" t="s">
        <v>52</v>
      </c>
      <c r="F31" s="63">
        <v>75.14</v>
      </c>
      <c r="G31" s="40"/>
      <c r="H31" s="24"/>
      <c r="I31" s="47" t="s">
        <v>38</v>
      </c>
      <c r="J31" s="48">
        <f>IF(I31="Less(-)",-1,1)</f>
        <v>1</v>
      </c>
      <c r="K31" s="24" t="s">
        <v>39</v>
      </c>
      <c r="L31" s="24" t="s">
        <v>4</v>
      </c>
      <c r="M31" s="41"/>
      <c r="N31" s="24"/>
      <c r="O31" s="24"/>
      <c r="P31" s="46"/>
      <c r="Q31" s="24"/>
      <c r="R31" s="24"/>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53"/>
      <c r="BA31" s="42">
        <f>ROUND(total_amount_ba($B$2,$D$2,D31,F31,J31,K31,M31),0)</f>
        <v>1157</v>
      </c>
      <c r="BB31" s="54">
        <f>BA31+SUM(N31:AZ31)</f>
        <v>1157</v>
      </c>
      <c r="BC31" s="50" t="str">
        <f>SpellNumber(L31,BB31)</f>
        <v>INR  One Thousand One Hundred &amp; Fifty Seven  Only</v>
      </c>
      <c r="IA31" s="22">
        <v>4.03</v>
      </c>
      <c r="IB31" s="22" t="s">
        <v>86</v>
      </c>
      <c r="IC31" s="22" t="s">
        <v>105</v>
      </c>
      <c r="IE31" s="23"/>
      <c r="IF31" s="23"/>
      <c r="IG31" s="23"/>
      <c r="IH31" s="23"/>
      <c r="II31" s="23"/>
    </row>
    <row r="32" spans="1:243" s="22" customFormat="1" ht="15.75">
      <c r="A32" s="59">
        <v>6</v>
      </c>
      <c r="B32" s="60" t="s">
        <v>120</v>
      </c>
      <c r="C32" s="39" t="s">
        <v>106</v>
      </c>
      <c r="D32" s="71"/>
      <c r="E32" s="72"/>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3"/>
      <c r="IA32" s="22">
        <v>4.04</v>
      </c>
      <c r="IB32" s="22" t="s">
        <v>87</v>
      </c>
      <c r="IC32" s="22" t="s">
        <v>106</v>
      </c>
      <c r="ID32" s="22">
        <v>4.4</v>
      </c>
      <c r="IE32" s="23" t="s">
        <v>52</v>
      </c>
      <c r="IF32" s="23"/>
      <c r="IG32" s="23"/>
      <c r="IH32" s="23"/>
      <c r="II32" s="23"/>
    </row>
    <row r="33" spans="1:243" s="22" customFormat="1" ht="409.5">
      <c r="A33" s="59">
        <v>6.01</v>
      </c>
      <c r="B33" s="60" t="s">
        <v>121</v>
      </c>
      <c r="C33" s="39" t="s">
        <v>107</v>
      </c>
      <c r="D33" s="61">
        <v>221.97</v>
      </c>
      <c r="E33" s="62" t="s">
        <v>93</v>
      </c>
      <c r="F33" s="63">
        <v>1451.99</v>
      </c>
      <c r="G33" s="40"/>
      <c r="H33" s="24"/>
      <c r="I33" s="47" t="s">
        <v>38</v>
      </c>
      <c r="J33" s="48">
        <f>IF(I33="Less(-)",-1,1)</f>
        <v>1</v>
      </c>
      <c r="K33" s="24" t="s">
        <v>39</v>
      </c>
      <c r="L33" s="24" t="s">
        <v>4</v>
      </c>
      <c r="M33" s="41"/>
      <c r="N33" s="24"/>
      <c r="O33" s="24"/>
      <c r="P33" s="46"/>
      <c r="Q33" s="24"/>
      <c r="R33" s="24"/>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53"/>
      <c r="BA33" s="42">
        <f>ROUND(total_amount_ba($B$2,$D$2,D33,F33,J33,K33,M33),0)</f>
        <v>322298</v>
      </c>
      <c r="BB33" s="54">
        <f>BA33+SUM(N33:AZ33)</f>
        <v>322298</v>
      </c>
      <c r="BC33" s="50" t="str">
        <f>SpellNumber(L33,BB33)</f>
        <v>INR  Three Lakh Twenty Two Thousand Two Hundred &amp; Ninety Eight  Only</v>
      </c>
      <c r="IA33" s="22">
        <v>4.05</v>
      </c>
      <c r="IB33" s="22" t="s">
        <v>88</v>
      </c>
      <c r="IC33" s="22" t="s">
        <v>107</v>
      </c>
      <c r="ID33" s="22">
        <v>4.4</v>
      </c>
      <c r="IE33" s="23" t="s">
        <v>52</v>
      </c>
      <c r="IF33" s="23"/>
      <c r="IG33" s="23"/>
      <c r="IH33" s="23"/>
      <c r="II33" s="23"/>
    </row>
    <row r="34" spans="1:55" ht="28.5">
      <c r="A34" s="25" t="s">
        <v>46</v>
      </c>
      <c r="B34" s="26"/>
      <c r="C34" s="27"/>
      <c r="D34" s="43"/>
      <c r="E34" s="43"/>
      <c r="F34" s="43"/>
      <c r="G34" s="43"/>
      <c r="H34" s="55"/>
      <c r="I34" s="55"/>
      <c r="J34" s="55"/>
      <c r="K34" s="55"/>
      <c r="L34" s="56"/>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57">
        <f>SUM(BA13:BA33)</f>
        <v>403209</v>
      </c>
      <c r="BB34" s="58">
        <f>SUM(BB13:BB33)</f>
        <v>403209</v>
      </c>
      <c r="BC34" s="50" t="str">
        <f>SpellNumber(L34,BB34)</f>
        <v>  Four Lakh Three Thousand Two Hundred &amp; Nine  Only</v>
      </c>
    </row>
    <row r="35" spans="1:55" ht="31.5" customHeight="1">
      <c r="A35" s="26" t="s">
        <v>47</v>
      </c>
      <c r="B35" s="28"/>
      <c r="C35" s="29"/>
      <c r="D35" s="30"/>
      <c r="E35" s="44" t="s">
        <v>54</v>
      </c>
      <c r="F35" s="45"/>
      <c r="G35" s="31"/>
      <c r="H35" s="32"/>
      <c r="I35" s="32"/>
      <c r="J35" s="32"/>
      <c r="K35" s="33"/>
      <c r="L35" s="34"/>
      <c r="M35" s="35"/>
      <c r="N35" s="36"/>
      <c r="O35" s="22"/>
      <c r="P35" s="22"/>
      <c r="Q35" s="22"/>
      <c r="R35" s="22"/>
      <c r="S35" s="22"/>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7">
        <f>IF(ISBLANK(F35),0,IF(E35="Excess (+)",ROUND(BA34+(BA34*F35),2),IF(E35="Less (-)",ROUND(BA34+(BA34*F35*(-1)),2),IF(E35="At Par",BA34,0))))</f>
        <v>0</v>
      </c>
      <c r="BB35" s="38">
        <f>ROUND(BA35,0)</f>
        <v>0</v>
      </c>
      <c r="BC35" s="21" t="str">
        <f>SpellNumber($E$2,BB35)</f>
        <v>INR Zero Only</v>
      </c>
    </row>
    <row r="36" spans="1:55" ht="18">
      <c r="A36" s="25" t="s">
        <v>48</v>
      </c>
      <c r="B36" s="25"/>
      <c r="C36" s="66" t="str">
        <f>SpellNumber($E$2,BB35)</f>
        <v>INR Zero Only</v>
      </c>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c r="AQ36" s="66"/>
      <c r="AR36" s="66"/>
      <c r="AS36" s="66"/>
      <c r="AT36" s="66"/>
      <c r="AU36" s="66"/>
      <c r="AV36" s="66"/>
      <c r="AW36" s="66"/>
      <c r="AX36" s="66"/>
      <c r="AY36" s="66"/>
      <c r="AZ36" s="66"/>
      <c r="BA36" s="66"/>
      <c r="BB36" s="66"/>
      <c r="BC36" s="66"/>
    </row>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4" ht="15"/>
    <row r="305" ht="15"/>
    <row r="306" ht="15"/>
    <row r="307" ht="15"/>
    <row r="308" ht="15"/>
    <row r="310" ht="15"/>
    <row r="311" ht="15"/>
    <row r="312" ht="15"/>
    <row r="313" ht="15"/>
  </sheetData>
  <sheetProtection password="9E83" sheet="1"/>
  <autoFilter ref="A11:BC36"/>
  <mergeCells count="20">
    <mergeCell ref="D27:BC27"/>
    <mergeCell ref="D29:BC29"/>
    <mergeCell ref="D30:BC30"/>
    <mergeCell ref="D32:BC32"/>
    <mergeCell ref="D17:BC17"/>
    <mergeCell ref="D18:BC18"/>
    <mergeCell ref="D21:BC21"/>
    <mergeCell ref="D22:BC22"/>
    <mergeCell ref="D24:BC24"/>
    <mergeCell ref="D25:BC25"/>
    <mergeCell ref="A9:BC9"/>
    <mergeCell ref="C36:BC36"/>
    <mergeCell ref="A1:L1"/>
    <mergeCell ref="A4:BC4"/>
    <mergeCell ref="A5:BC5"/>
    <mergeCell ref="A6:BC6"/>
    <mergeCell ref="A7:BC7"/>
    <mergeCell ref="B8:BC8"/>
    <mergeCell ref="D13:BC13"/>
    <mergeCell ref="D15:BC15"/>
  </mergeCells>
  <dataValidations count="19">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35">
      <formula1>IF(E35="Select",-1,IF(E35="At Par",0,0))</formula1>
      <formula2>IF(E35="Select",-1,IF(E35="At Par",0,0.99))</formula2>
    </dataValidation>
    <dataValidation type="list" allowBlank="1" showErrorMessage="1" sqref="E35">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5">
      <formula1>0</formula1>
      <formula2>99.9</formula2>
    </dataValidation>
    <dataValidation type="list" allowBlank="1" showErrorMessage="1" sqref="D13 K14 D15 K16 D17:D18 K19:K20 D21:D22 K23 D24:D25 K26 D27 K28 D29:D30 K31 K33 D32">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4:H14 G16:H16 G19:H20 G23:H23 G26:H26 G28:H28 G31:H31 G33:H33">
      <formula1>0</formula1>
      <formula2>999999999999999</formula2>
    </dataValidation>
    <dataValidation allowBlank="1" showInputMessage="1" showErrorMessage="1" promptTitle="Addition / Deduction" prompt="Please Choose the correct One" sqref="J14 J16 J19:J20 J23 J26 J28 J31 J33">
      <formula1>0</formula1>
      <formula2>0</formula2>
    </dataValidation>
    <dataValidation type="list" showErrorMessage="1" sqref="I14 I16 I19:I20 I23 I26 I28 I31 I33">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4:O14 N16:O16 N19:O20 N23:O23 N26:O26 N28:O28 N31:O31 N33:O3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4 R16 R19:R20 R23 R26 R28 R31 R3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4 Q16 Q19:Q20 Q23 Q26 Q28 Q31 Q33">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 M16 M19:M20 M23 M26 M28 M31 M33">
      <formula1>0</formula1>
      <formula2>999999999999999</formula2>
    </dataValidation>
    <dataValidation type="decimal" allowBlank="1" showInputMessage="1" showErrorMessage="1" promptTitle="Quantity" prompt="Please enter the Quantity for this item. " errorTitle="Invalid Entry" error="Only Numeric Values are allowed. " sqref="D14 D16 D19:D20 D23 D26 D28 D31 D33">
      <formula1>0</formula1>
      <formula2>999999999999999</formula2>
    </dataValidation>
    <dataValidation type="decimal" allowBlank="1" showInputMessage="1" showErrorMessage="1" promptTitle="Estimated Rate" prompt="Please enter the Rate for this item. " errorTitle="Invalid Entry" error="Only Numeric Values are allowed. " sqref="F14 F16 F19:F20 F23 F26 F28 F31 F33">
      <formula1>0</formula1>
      <formula2>999999999999999</formula2>
    </dataValidation>
    <dataValidation type="list" allowBlank="1" showInputMessage="1" showErrorMessage="1" sqref="L13:L33">
      <formula1>"INR"</formula1>
    </dataValidation>
    <dataValidation allowBlank="1" showInputMessage="1" showErrorMessage="1" promptTitle="Itemcode/Make" prompt="Please enter text" sqref="C13:C33">
      <formula1>0</formula1>
      <formula2>0</formula2>
    </dataValidation>
    <dataValidation type="decimal" allowBlank="1" showInputMessage="1" showErrorMessage="1" errorTitle="Invalid Entry" error="Only Numeric Values are allowed. " sqref="A13:A33">
      <formula1>0</formula1>
      <formula2>999999999999999</formula2>
    </dataValidation>
  </dataValidations>
  <printOptions/>
  <pageMargins left="0.45" right="0.2" top="0.75" bottom="0.7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74" t="s">
        <v>49</v>
      </c>
      <c r="F6" s="74"/>
      <c r="G6" s="74"/>
      <c r="H6" s="74"/>
      <c r="I6" s="74"/>
      <c r="J6" s="74"/>
      <c r="K6" s="74"/>
    </row>
    <row r="7" spans="5:11" ht="15">
      <c r="E7" s="75"/>
      <c r="F7" s="75"/>
      <c r="G7" s="75"/>
      <c r="H7" s="75"/>
      <c r="I7" s="75"/>
      <c r="J7" s="75"/>
      <c r="K7" s="75"/>
    </row>
    <row r="8" spans="5:11" ht="15">
      <c r="E8" s="75"/>
      <c r="F8" s="75"/>
      <c r="G8" s="75"/>
      <c r="H8" s="75"/>
      <c r="I8" s="75"/>
      <c r="J8" s="75"/>
      <c r="K8" s="75"/>
    </row>
    <row r="9" spans="5:11" ht="15">
      <c r="E9" s="75"/>
      <c r="F9" s="75"/>
      <c r="G9" s="75"/>
      <c r="H9" s="75"/>
      <c r="I9" s="75"/>
      <c r="J9" s="75"/>
      <c r="K9" s="75"/>
    </row>
    <row r="10" spans="5:11" ht="15">
      <c r="E10" s="75"/>
      <c r="F10" s="75"/>
      <c r="G10" s="75"/>
      <c r="H10" s="75"/>
      <c r="I10" s="75"/>
      <c r="J10" s="75"/>
      <c r="K10" s="75"/>
    </row>
    <row r="11" spans="5:11" ht="15">
      <c r="E11" s="75"/>
      <c r="F11" s="75"/>
      <c r="G11" s="75"/>
      <c r="H11" s="75"/>
      <c r="I11" s="75"/>
      <c r="J11" s="75"/>
      <c r="K11" s="75"/>
    </row>
    <row r="12" spans="5:11" ht="15">
      <c r="E12" s="75"/>
      <c r="F12" s="75"/>
      <c r="G12" s="75"/>
      <c r="H12" s="75"/>
      <c r="I12" s="75"/>
      <c r="J12" s="75"/>
      <c r="K12" s="75"/>
    </row>
    <row r="13" spans="5:11" ht="15">
      <c r="E13" s="75"/>
      <c r="F13" s="75"/>
      <c r="G13" s="75"/>
      <c r="H13" s="75"/>
      <c r="I13" s="75"/>
      <c r="J13" s="75"/>
      <c r="K13" s="75"/>
    </row>
    <row r="14" spans="5:11" ht="15">
      <c r="E14" s="75"/>
      <c r="F14" s="75"/>
      <c r="G14" s="75"/>
      <c r="H14" s="75"/>
      <c r="I14" s="75"/>
      <c r="J14" s="75"/>
      <c r="K14" s="7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jitender Singh</cp:lastModifiedBy>
  <cp:lastPrinted>2022-02-22T04:39:48Z</cp:lastPrinted>
  <dcterms:created xsi:type="dcterms:W3CDTF">2009-01-30T06:42:42Z</dcterms:created>
  <dcterms:modified xsi:type="dcterms:W3CDTF">2022-02-22T04:40:05Z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