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79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<sst xmlns="http://schemas.openxmlformats.org/spreadsheetml/2006/main" count="365" uniqueCount="101">
  <si>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</si>
  <si>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</si>
  <si>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</si>
  <si>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</si>
  <si>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</si>
  <si>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</si>
  <si>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</si>
  <si>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</si>
  <si>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</si>
  <si>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</si>
  <si>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</si>
  <si>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</si>
  <si>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</si>
  <si>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</si>
  <si>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</si>
  <si>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</si>
  <si>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</si>
  <si>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</si>
  <si>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</si>
  <si>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</si>
  <si>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</si>
  <si>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</si>
  <si>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</si>
  <si>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</si>
  <si>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</si>
  <si>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</si>
  <si>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</si>
  <si>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</si>
  <si>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</si>
  <si>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</si>
  <si>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</si>
  <si>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</si>
  <si>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</si>
  <si>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</si>
  <si>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</si>
  <si>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</si>
  <si>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</si>
  <si>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</si>
  <si>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</si>
  <si>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</si>
  <si>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</si>
  <si>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</si>
  <si>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</si>
  <si>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</si>
  <si>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</si>
  <si>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</si>
  <si>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</si>
  <si>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</si>
  <si>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</si>
  <si>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</si>
  <si>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</si>
  <si>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</si>
  <si>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</si>
  <si>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</si>
  <si>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</si>
  <si>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 &amp; F following size of PVC flexible pipe alongwith the accessories on surface etc as required.</t>
  </si>
  <si>
    <t>25 mm</t>
  </si>
  <si>
    <t>32 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</si>
  <si>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</si>
  <si>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</si>
  <si>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</si>
  <si>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</si>
  <si>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</si>
  <si>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</si>
  <si>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</si>
  <si>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</si>
  <si>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</si>
  <si>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Internal angles- adjustable from 80°-100°</t>
  </si>
  <si>
    <t>External angles- adjustable from 60°-120°</t>
  </si>
  <si>
    <t>Flat angles</t>
  </si>
  <si>
    <t>Joints for 85mm width cover</t>
  </si>
  <si>
    <t>Base joints</t>
  </si>
  <si>
    <t xml:space="preserve">Laying UTP cable enhanced cat 5/cat 6 cable in existing steel conduit pipe/GI pipe/ raceway / RCC pipe as reqd. the cost shall also include numbering of networking wire from room to rack as reqd. (wire will be supplied by dept) </t>
  </si>
  <si>
    <t>Dismantling, disconnecting old damaged unserviceable fl fitting/ exhaust fan/ ceiling fan/ bulkhead fitting with bracket etc. as reqd. and depositing in sectional store.</t>
  </si>
  <si>
    <t>Supply &amp; Laying of  32 mm dia, 8Kg / cm², minimum 2.0 mm thick HDPE pipe, ISI mark in following manners as required complete.</t>
  </si>
  <si>
    <t>In ground I/c excavation, sand caushioning, protective covering and refixing the trench etc as reqd</t>
  </si>
  <si>
    <t>On Surface</t>
  </si>
  <si>
    <t>Meter</t>
  </si>
  <si>
    <t>Nos.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</si>
  <si>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</si>
  <si>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</si>
  <si>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</si>
  <si>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</si>
  <si>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</si>
  <si>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</si>
  <si>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</si>
  <si>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</si>
  <si>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</si>
  <si>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</si>
  <si>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</si>
  <si>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</si>
  <si>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</si>
  <si>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</si>
  <si>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</si>
  <si>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</si>
  <si>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</si>
  <si>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</si>
  <si>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</si>
  <si>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Tender Inviting Authority: Executive Engineer (Elect.)</t>
  </si>
  <si>
    <t>Name of Work: Laying of four uplink wires for all UTP racks from fiber rack in Faculty Building and Southern Lab &amp; Library.</t>
  </si>
  <si>
    <t>Contract No:      74/Elect/2021/571       Dated:03.12.2021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</si>
</sst>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0" fillId="0" borderId="21" xfId="0" applyFill="1" applyBorder="1" applyAlignment="1">
      <alignment horizontal="center" vertical="top"/>
    </xf>
    <xf numFmtId="0" fontId="60" fillId="0" borderId="21" xfId="0" applyFont="1" applyFill="1" applyBorder="1" applyAlignment="1">
      <alignment horizontal="justify" vertical="top" wrapText="1"/>
    </xf>
    <xf numFmtId="0" fontId="25" fillId="0" borderId="21" xfId="0" applyFont="1" applyFill="1" applyBorder="1" applyAlignment="1">
      <alignment horizontal="justify" vertical="top" wrapText="1"/>
    </xf>
    <xf numFmtId="2" fontId="4" fillId="0" borderId="13" xfId="59" applyNumberFormat="1" applyFont="1" applyFill="1" applyBorder="1" applyAlignment="1">
      <alignment horizontal="center" vertical="top"/>
      <protection/>
    </xf>
    <xf numFmtId="0" fontId="60" fillId="0" borderId="22" xfId="0" applyFont="1" applyFill="1" applyBorder="1" applyAlignment="1">
      <alignment horizontal="center" vertical="top"/>
    </xf>
    <xf numFmtId="0" fontId="4" fillId="0" borderId="10" xfId="56" applyNumberFormat="1" applyFont="1" applyFill="1" applyBorder="1" applyAlignment="1">
      <alignment horizontal="left" vertical="top"/>
      <protection/>
    </xf>
    <xf numFmtId="2" fontId="7" fillId="0" borderId="19" xfId="56" applyNumberFormat="1" applyFont="1" applyFill="1" applyBorder="1" applyAlignment="1" applyProtection="1">
      <alignment horizontal="right" vertical="top"/>
      <protection locked="0"/>
    </xf>
    <xf numFmtId="0" fontId="7" fillId="0" borderId="19" xfId="56" applyNumberFormat="1" applyFont="1" applyFill="1" applyBorder="1" applyAlignment="1" applyProtection="1">
      <alignment horizontal="right" vertical="top"/>
      <protection/>
    </xf>
    <xf numFmtId="0" fontId="4" fillId="0" borderId="11" xfId="59" applyNumberFormat="1" applyFont="1" applyFill="1" applyBorder="1" applyAlignment="1">
      <alignment vertical="top"/>
      <protection/>
    </xf>
    <xf numFmtId="0" fontId="4" fillId="0" borderId="0" xfId="59" applyNumberFormat="1" applyFont="1" applyFill="1" applyBorder="1" applyAlignment="1">
      <alignment vertical="top"/>
      <protection/>
    </xf>
    <xf numFmtId="2" fontId="0" fillId="0" borderId="21" xfId="0" applyNumberFormat="1" applyFill="1" applyBorder="1" applyAlignment="1">
      <alignment horizontal="center" vertical="top"/>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2305050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0">
    <tabColor indexed="56"/>
  </sheetPr>
  <dimension ref="A1:II39"/>
  <sheetViews>
    <sheetView showGridLines="0" zoomScale="145" zoomScaleNormal="145" zoomScalePageLayoutView="0" workbookViewId="0" topLeftCell="A1">
      <selection activeCell="A8" sqref="A8"/>
    </sheetView>
  </sheetViews>
  <sheetFormatPr defaultColWidth="9.140625" defaultRowHeight="15"/>
  <cols>
    <col min="1" max="1" width="12.7109375" style="1" customWidth="1"/>
    <col min="2" max="2" width="44.57421875" style="1" customWidth="1"/>
    <col min="3" max="3" width="20.00390625" style="1" hidden="1" customWidth="1"/>
    <col min="4" max="4" width="14.28125" style="1" customWidth="1"/>
    <col min="5" max="5" width="10.8515625" style="1" customWidth="1"/>
    <col min="6" max="6" width="15.5742187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60" width="9.140625" style="1" customWidth="1"/>
    <col min="61" max="61" width="8.7109375" style="1" customWidth="1"/>
    <col min="62" max="238" width="9.140625" style="1" customWidth="1"/>
    <col min="239" max="243" width="9.140625" style="3" customWidth="1"/>
    <col min="244" max="16384" width="9.140625" style="1" customWidth="1"/>
  </cols>
  <sheetData>
    <row r="1" spans="1:243" s="4" customFormat="1" ht="27" customHeight="1">
      <c r="A1" s="85" t="str">
        <f>B2&amp;" BoQ"</f>
        <v>Percentage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6" t="s">
        <v>98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75" customHeight="1">
      <c r="A5" s="86" t="s">
        <v>99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75" customHeight="1">
      <c r="A6" s="86" t="s">
        <v>100</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58.5" customHeight="1">
      <c r="A8" s="11" t="s">
        <v>52</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6" t="s">
        <v>16</v>
      </c>
      <c r="C11" s="16" t="s">
        <v>17</v>
      </c>
      <c r="D11" s="16" t="s">
        <v>18</v>
      </c>
      <c r="E11" s="16" t="s">
        <v>19</v>
      </c>
      <c r="F11" s="16" t="s">
        <v>54</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53</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6" customFormat="1" ht="51" customHeight="1">
      <c r="A13" s="72">
        <v>1</v>
      </c>
      <c r="B13" s="73" t="s">
        <v>55</v>
      </c>
      <c r="C13" s="22" t="s">
        <v>35</v>
      </c>
      <c r="D13" s="23"/>
      <c r="E13" s="24"/>
      <c r="F13" s="80"/>
      <c r="G13" s="26"/>
      <c r="H13" s="26"/>
      <c r="I13" s="25"/>
      <c r="J13" s="27"/>
      <c r="K13" s="28"/>
      <c r="L13" s="28"/>
      <c r="M13" s="29"/>
      <c r="N13" s="30"/>
      <c r="O13" s="30"/>
      <c r="P13" s="31"/>
      <c r="Q13" s="30"/>
      <c r="R13" s="30"/>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3"/>
      <c r="BB13" s="34"/>
      <c r="BC13" s="35"/>
      <c r="IA13" s="36">
        <v>1</v>
      </c>
      <c r="IB13" s="36" t="s">
        <v>55</v>
      </c>
      <c r="IC13" s="36" t="s">
        <v>35</v>
      </c>
      <c r="IE13" s="37"/>
      <c r="IF13" s="37" t="s">
        <v>34</v>
      </c>
      <c r="IG13" s="37" t="s">
        <v>35</v>
      </c>
      <c r="IH13" s="37">
        <v>10</v>
      </c>
      <c r="II13" s="37" t="s">
        <v>36</v>
      </c>
    </row>
    <row r="14" spans="1:243" s="36" customFormat="1" ht="28.5">
      <c r="A14" s="72">
        <v>1.1</v>
      </c>
      <c r="B14" s="73" t="s">
        <v>56</v>
      </c>
      <c r="C14" s="22" t="s">
        <v>42</v>
      </c>
      <c r="D14" s="75">
        <v>100</v>
      </c>
      <c r="E14" s="76" t="s">
        <v>77</v>
      </c>
      <c r="F14" s="82">
        <v>36.82</v>
      </c>
      <c r="G14" s="78"/>
      <c r="H14" s="40"/>
      <c r="I14" s="38" t="s">
        <v>38</v>
      </c>
      <c r="J14" s="41">
        <f aca="true" t="shared" si="0" ref="J14:J24">IF(I14="Less(-)",-1,1)</f>
        <v>1</v>
      </c>
      <c r="K14" s="42" t="s">
        <v>39</v>
      </c>
      <c r="L14" s="42" t="s">
        <v>4</v>
      </c>
      <c r="M14" s="68"/>
      <c r="N14" s="39"/>
      <c r="O14" s="39"/>
      <c r="P14" s="43"/>
      <c r="Q14" s="39"/>
      <c r="R14" s="39"/>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4">total_amount_ba($B$2,$D$2,D14,F14,J14,K14,M14)</f>
        <v>3682</v>
      </c>
      <c r="BB14" s="46">
        <f aca="true" t="shared" si="2" ref="BB14:BB24">BA14+SUM(N14:AZ14)</f>
        <v>3682</v>
      </c>
      <c r="BC14" s="35" t="str">
        <f aca="true" t="shared" si="3" ref="BC14:BC24">SpellNumber(L14,BB14)</f>
        <v>INR  Three Thousand Six Hundred &amp; Eighty Two  Only</v>
      </c>
      <c r="IA14" s="36">
        <v>1.1</v>
      </c>
      <c r="IB14" s="36" t="s">
        <v>56</v>
      </c>
      <c r="IC14" s="36" t="s">
        <v>42</v>
      </c>
      <c r="ID14" s="36">
        <v>100</v>
      </c>
      <c r="IE14" s="37" t="s">
        <v>77</v>
      </c>
      <c r="IF14" s="37" t="s">
        <v>40</v>
      </c>
      <c r="IG14" s="37" t="s">
        <v>35</v>
      </c>
      <c r="IH14" s="37">
        <v>123.223</v>
      </c>
      <c r="II14" s="37" t="s">
        <v>37</v>
      </c>
    </row>
    <row r="15" spans="1:243" s="36" customFormat="1" ht="28.5">
      <c r="A15" s="72">
        <v>1.2</v>
      </c>
      <c r="B15" s="73" t="s">
        <v>57</v>
      </c>
      <c r="C15" s="22" t="s">
        <v>43</v>
      </c>
      <c r="D15" s="75">
        <v>100</v>
      </c>
      <c r="E15" s="76" t="s">
        <v>77</v>
      </c>
      <c r="F15" s="82">
        <v>53.49</v>
      </c>
      <c r="G15" s="78"/>
      <c r="H15" s="39"/>
      <c r="I15" s="38" t="s">
        <v>38</v>
      </c>
      <c r="J15" s="41">
        <f t="shared" si="0"/>
        <v>1</v>
      </c>
      <c r="K15" s="42" t="s">
        <v>39</v>
      </c>
      <c r="L15" s="42" t="s">
        <v>4</v>
      </c>
      <c r="M15" s="69"/>
      <c r="N15" s="39"/>
      <c r="O15" s="39"/>
      <c r="P15" s="43"/>
      <c r="Q15" s="39"/>
      <c r="R15" s="39"/>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5349</v>
      </c>
      <c r="BB15" s="46">
        <f t="shared" si="2"/>
        <v>5349</v>
      </c>
      <c r="BC15" s="35" t="str">
        <f t="shared" si="3"/>
        <v>INR  Five Thousand Three Hundred &amp; Forty Nine  Only</v>
      </c>
      <c r="IA15" s="36">
        <v>1.2</v>
      </c>
      <c r="IB15" s="36" t="s">
        <v>57</v>
      </c>
      <c r="IC15" s="36" t="s">
        <v>43</v>
      </c>
      <c r="ID15" s="36">
        <v>100</v>
      </c>
      <c r="IE15" s="37" t="s">
        <v>77</v>
      </c>
      <c r="IF15" s="37" t="s">
        <v>41</v>
      </c>
      <c r="IG15" s="37" t="s">
        <v>42</v>
      </c>
      <c r="IH15" s="37">
        <v>213</v>
      </c>
      <c r="II15" s="37" t="s">
        <v>37</v>
      </c>
    </row>
    <row r="16" spans="1:243" s="36" customFormat="1" ht="63">
      <c r="A16" s="72">
        <v>2</v>
      </c>
      <c r="B16" s="73" t="s">
        <v>58</v>
      </c>
      <c r="C16" s="22" t="s">
        <v>45</v>
      </c>
      <c r="D16" s="75">
        <v>630</v>
      </c>
      <c r="E16" s="76" t="s">
        <v>77</v>
      </c>
      <c r="F16" s="82">
        <v>183.25</v>
      </c>
      <c r="G16" s="78"/>
      <c r="H16" s="39"/>
      <c r="I16" s="38" t="s">
        <v>38</v>
      </c>
      <c r="J16" s="41">
        <f t="shared" si="0"/>
        <v>1</v>
      </c>
      <c r="K16" s="42" t="s">
        <v>39</v>
      </c>
      <c r="L16" s="42" t="s">
        <v>4</v>
      </c>
      <c r="M16" s="69"/>
      <c r="N16" s="39"/>
      <c r="O16" s="39"/>
      <c r="P16" s="43"/>
      <c r="Q16" s="39"/>
      <c r="R16" s="39"/>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115447.5</v>
      </c>
      <c r="BB16" s="46">
        <f t="shared" si="2"/>
        <v>115447.5</v>
      </c>
      <c r="BC16" s="35" t="str">
        <f t="shared" si="3"/>
        <v>INR  One Lakh Fifteen Thousand Four Hundred &amp; Forty Seven  and Paise Fifty Only</v>
      </c>
      <c r="IA16" s="36">
        <v>2</v>
      </c>
      <c r="IB16" s="36" t="s">
        <v>58</v>
      </c>
      <c r="IC16" s="36" t="s">
        <v>45</v>
      </c>
      <c r="ID16" s="36">
        <v>630</v>
      </c>
      <c r="IE16" s="37" t="s">
        <v>77</v>
      </c>
      <c r="IF16" s="37" t="s">
        <v>34</v>
      </c>
      <c r="IG16" s="37" t="s">
        <v>43</v>
      </c>
      <c r="IH16" s="37">
        <v>10</v>
      </c>
      <c r="II16" s="37" t="s">
        <v>37</v>
      </c>
    </row>
    <row r="17" spans="1:243" s="36" customFormat="1" ht="63">
      <c r="A17" s="72">
        <v>3</v>
      </c>
      <c r="B17" s="73" t="s">
        <v>59</v>
      </c>
      <c r="C17" s="22" t="s">
        <v>46</v>
      </c>
      <c r="D17" s="38"/>
      <c r="E17" s="77"/>
      <c r="F17" s="82"/>
      <c r="G17" s="79"/>
      <c r="H17" s="26"/>
      <c r="I17" s="25"/>
      <c r="J17" s="27"/>
      <c r="K17" s="28"/>
      <c r="L17" s="28"/>
      <c r="M17" s="29"/>
      <c r="N17" s="30"/>
      <c r="O17" s="30"/>
      <c r="P17" s="31"/>
      <c r="Q17" s="30"/>
      <c r="R17" s="30"/>
      <c r="S17" s="31"/>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3"/>
      <c r="BB17" s="34"/>
      <c r="BC17" s="35"/>
      <c r="IA17" s="36">
        <v>3</v>
      </c>
      <c r="IB17" s="36" t="s">
        <v>59</v>
      </c>
      <c r="IC17" s="36" t="s">
        <v>46</v>
      </c>
      <c r="IE17" s="37"/>
      <c r="IF17" s="37" t="s">
        <v>44</v>
      </c>
      <c r="IG17" s="37" t="s">
        <v>45</v>
      </c>
      <c r="IH17" s="37">
        <v>10</v>
      </c>
      <c r="II17" s="37" t="s">
        <v>37</v>
      </c>
    </row>
    <row r="18" spans="1:243" s="36" customFormat="1" ht="28.5">
      <c r="A18" s="72">
        <v>3.1</v>
      </c>
      <c r="B18" s="73" t="s">
        <v>60</v>
      </c>
      <c r="C18" s="22" t="s">
        <v>79</v>
      </c>
      <c r="D18" s="75">
        <v>95</v>
      </c>
      <c r="E18" s="76" t="s">
        <v>78</v>
      </c>
      <c r="F18" s="82">
        <v>121.88</v>
      </c>
      <c r="G18" s="78"/>
      <c r="H18" s="39"/>
      <c r="I18" s="38" t="s">
        <v>38</v>
      </c>
      <c r="J18" s="41">
        <f t="shared" si="0"/>
        <v>1</v>
      </c>
      <c r="K18" s="42" t="s">
        <v>39</v>
      </c>
      <c r="L18" s="42" t="s">
        <v>4</v>
      </c>
      <c r="M18" s="69"/>
      <c r="N18" s="39"/>
      <c r="O18" s="39"/>
      <c r="P18" s="43"/>
      <c r="Q18" s="39"/>
      <c r="R18" s="39"/>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11578.6</v>
      </c>
      <c r="BB18" s="46">
        <f t="shared" si="2"/>
        <v>11578.6</v>
      </c>
      <c r="BC18" s="35" t="str">
        <f t="shared" si="3"/>
        <v>INR  Eleven Thousand Five Hundred &amp; Seventy Eight  and Paise Sixty Only</v>
      </c>
      <c r="IA18" s="36">
        <v>3.1</v>
      </c>
      <c r="IB18" s="36" t="s">
        <v>60</v>
      </c>
      <c r="IC18" s="36" t="s">
        <v>79</v>
      </c>
      <c r="ID18" s="36">
        <v>95</v>
      </c>
      <c r="IE18" s="37" t="s">
        <v>78</v>
      </c>
      <c r="IF18" s="37" t="s">
        <v>40</v>
      </c>
      <c r="IG18" s="37" t="s">
        <v>35</v>
      </c>
      <c r="IH18" s="37">
        <v>123.223</v>
      </c>
      <c r="II18" s="37" t="s">
        <v>37</v>
      </c>
    </row>
    <row r="19" spans="1:243" s="36" customFormat="1" ht="28.5">
      <c r="A19" s="72">
        <v>3.2</v>
      </c>
      <c r="B19" s="73" t="s">
        <v>61</v>
      </c>
      <c r="C19" s="22" t="s">
        <v>80</v>
      </c>
      <c r="D19" s="75">
        <v>190</v>
      </c>
      <c r="E19" s="76" t="s">
        <v>78</v>
      </c>
      <c r="F19" s="82">
        <v>116.61</v>
      </c>
      <c r="G19" s="78"/>
      <c r="H19" s="39"/>
      <c r="I19" s="38" t="s">
        <v>38</v>
      </c>
      <c r="J19" s="41">
        <f t="shared" si="0"/>
        <v>1</v>
      </c>
      <c r="K19" s="42" t="s">
        <v>39</v>
      </c>
      <c r="L19" s="42" t="s">
        <v>4</v>
      </c>
      <c r="M19" s="69"/>
      <c r="N19" s="39"/>
      <c r="O19" s="39"/>
      <c r="P19" s="43"/>
      <c r="Q19" s="39"/>
      <c r="R19" s="39"/>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7"/>
      <c r="AV19" s="44"/>
      <c r="AW19" s="44"/>
      <c r="AX19" s="44"/>
      <c r="AY19" s="44"/>
      <c r="AZ19" s="44"/>
      <c r="BA19" s="45">
        <f t="shared" si="1"/>
        <v>22155.9</v>
      </c>
      <c r="BB19" s="46">
        <f t="shared" si="2"/>
        <v>22155.9</v>
      </c>
      <c r="BC19" s="35" t="str">
        <f t="shared" si="3"/>
        <v>INR  Twenty Two Thousand One Hundred &amp; Fifty Five  and Paise Ninety Only</v>
      </c>
      <c r="IA19" s="36">
        <v>3.2</v>
      </c>
      <c r="IB19" s="36" t="s">
        <v>61</v>
      </c>
      <c r="IC19" s="36" t="s">
        <v>80</v>
      </c>
      <c r="ID19" s="36">
        <v>190</v>
      </c>
      <c r="IE19" s="37" t="s">
        <v>78</v>
      </c>
      <c r="IF19" s="37" t="s">
        <v>41</v>
      </c>
      <c r="IG19" s="37" t="s">
        <v>42</v>
      </c>
      <c r="IH19" s="37">
        <v>213</v>
      </c>
      <c r="II19" s="37" t="s">
        <v>37</v>
      </c>
    </row>
    <row r="20" spans="1:243" s="36" customFormat="1" ht="28.5">
      <c r="A20" s="72">
        <v>3.3</v>
      </c>
      <c r="B20" s="73" t="s">
        <v>62</v>
      </c>
      <c r="C20" s="22" t="s">
        <v>81</v>
      </c>
      <c r="D20" s="75">
        <v>115</v>
      </c>
      <c r="E20" s="76" t="s">
        <v>78</v>
      </c>
      <c r="F20" s="82">
        <v>100.83</v>
      </c>
      <c r="G20" s="78"/>
      <c r="H20" s="39"/>
      <c r="I20" s="38" t="s">
        <v>38</v>
      </c>
      <c r="J20" s="41">
        <f t="shared" si="0"/>
        <v>1</v>
      </c>
      <c r="K20" s="42" t="s">
        <v>39</v>
      </c>
      <c r="L20" s="42" t="s">
        <v>4</v>
      </c>
      <c r="M20" s="69"/>
      <c r="N20" s="39"/>
      <c r="O20" s="39"/>
      <c r="P20" s="43"/>
      <c r="Q20" s="39"/>
      <c r="R20" s="39"/>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11595.45</v>
      </c>
      <c r="BB20" s="46">
        <f t="shared" si="2"/>
        <v>11595.45</v>
      </c>
      <c r="BC20" s="35" t="str">
        <f t="shared" si="3"/>
        <v>INR  Eleven Thousand Five Hundred &amp; Ninety Five  and Paise Forty Five Only</v>
      </c>
      <c r="IA20" s="36">
        <v>3.3</v>
      </c>
      <c r="IB20" s="36" t="s">
        <v>62</v>
      </c>
      <c r="IC20" s="36" t="s">
        <v>81</v>
      </c>
      <c r="ID20" s="36">
        <v>115</v>
      </c>
      <c r="IE20" s="37" t="s">
        <v>78</v>
      </c>
      <c r="IF20" s="37" t="s">
        <v>34</v>
      </c>
      <c r="IG20" s="37" t="s">
        <v>43</v>
      </c>
      <c r="IH20" s="37">
        <v>10</v>
      </c>
      <c r="II20" s="37" t="s">
        <v>37</v>
      </c>
    </row>
    <row r="21" spans="1:243" s="36" customFormat="1" ht="28.5">
      <c r="A21" s="72">
        <v>3.4</v>
      </c>
      <c r="B21" s="73" t="s">
        <v>63</v>
      </c>
      <c r="C21" s="22" t="s">
        <v>82</v>
      </c>
      <c r="D21" s="75">
        <v>90</v>
      </c>
      <c r="E21" s="76" t="s">
        <v>78</v>
      </c>
      <c r="F21" s="82">
        <v>114.86</v>
      </c>
      <c r="G21" s="78"/>
      <c r="H21" s="39"/>
      <c r="I21" s="38" t="s">
        <v>38</v>
      </c>
      <c r="J21" s="41">
        <f t="shared" si="0"/>
        <v>1</v>
      </c>
      <c r="K21" s="42" t="s">
        <v>39</v>
      </c>
      <c r="L21" s="42" t="s">
        <v>4</v>
      </c>
      <c r="M21" s="69"/>
      <c r="N21" s="39"/>
      <c r="O21" s="39"/>
      <c r="P21" s="43"/>
      <c r="Q21" s="39"/>
      <c r="R21" s="39"/>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1"/>
        <v>10337.4</v>
      </c>
      <c r="BB21" s="46">
        <f t="shared" si="2"/>
        <v>10337.4</v>
      </c>
      <c r="BC21" s="35" t="str">
        <f t="shared" si="3"/>
        <v>INR  Ten Thousand Three Hundred &amp; Thirty Seven  and Paise Forty Only</v>
      </c>
      <c r="IA21" s="36">
        <v>3.4</v>
      </c>
      <c r="IB21" s="36" t="s">
        <v>63</v>
      </c>
      <c r="IC21" s="36" t="s">
        <v>82</v>
      </c>
      <c r="ID21" s="36">
        <v>90</v>
      </c>
      <c r="IE21" s="37" t="s">
        <v>78</v>
      </c>
      <c r="IF21" s="37" t="s">
        <v>44</v>
      </c>
      <c r="IG21" s="37" t="s">
        <v>45</v>
      </c>
      <c r="IH21" s="37">
        <v>10</v>
      </c>
      <c r="II21" s="37" t="s">
        <v>37</v>
      </c>
    </row>
    <row r="22" spans="1:243" s="36" customFormat="1" ht="63">
      <c r="A22" s="72">
        <v>4</v>
      </c>
      <c r="B22" s="73" t="s">
        <v>64</v>
      </c>
      <c r="C22" s="22" t="s">
        <v>83</v>
      </c>
      <c r="D22" s="75">
        <v>445</v>
      </c>
      <c r="E22" s="76" t="s">
        <v>77</v>
      </c>
      <c r="F22" s="82">
        <v>797.9</v>
      </c>
      <c r="G22" s="78"/>
      <c r="H22" s="39"/>
      <c r="I22" s="38" t="s">
        <v>38</v>
      </c>
      <c r="J22" s="41">
        <f t="shared" si="0"/>
        <v>1</v>
      </c>
      <c r="K22" s="42" t="s">
        <v>39</v>
      </c>
      <c r="L22" s="42" t="s">
        <v>4</v>
      </c>
      <c r="M22" s="69"/>
      <c r="N22" s="39"/>
      <c r="O22" s="39"/>
      <c r="P22" s="43"/>
      <c r="Q22" s="39"/>
      <c r="R22" s="39"/>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1"/>
        <v>355065.5</v>
      </c>
      <c r="BB22" s="46">
        <f t="shared" si="2"/>
        <v>355065.5</v>
      </c>
      <c r="BC22" s="35" t="str">
        <f t="shared" si="3"/>
        <v>INR  Three Lakh Fifty Five Thousand  &amp;Sixty Five  and Paise Fifty Only</v>
      </c>
      <c r="IA22" s="36">
        <v>4</v>
      </c>
      <c r="IB22" s="36" t="s">
        <v>64</v>
      </c>
      <c r="IC22" s="36" t="s">
        <v>83</v>
      </c>
      <c r="ID22" s="36">
        <v>445</v>
      </c>
      <c r="IE22" s="37" t="s">
        <v>77</v>
      </c>
      <c r="IF22" s="37" t="s">
        <v>40</v>
      </c>
      <c r="IG22" s="37" t="s">
        <v>35</v>
      </c>
      <c r="IH22" s="37">
        <v>123.223</v>
      </c>
      <c r="II22" s="37" t="s">
        <v>37</v>
      </c>
    </row>
    <row r="23" spans="1:243" s="36" customFormat="1" ht="63">
      <c r="A23" s="72">
        <v>5</v>
      </c>
      <c r="B23" s="73" t="s">
        <v>65</v>
      </c>
      <c r="C23" s="22" t="s">
        <v>84</v>
      </c>
      <c r="D23" s="38"/>
      <c r="E23" s="77"/>
      <c r="F23" s="82"/>
      <c r="G23" s="79"/>
      <c r="H23" s="26"/>
      <c r="I23" s="25"/>
      <c r="J23" s="27"/>
      <c r="K23" s="28"/>
      <c r="L23" s="28"/>
      <c r="M23" s="29"/>
      <c r="N23" s="30"/>
      <c r="O23" s="30"/>
      <c r="P23" s="31"/>
      <c r="Q23" s="30"/>
      <c r="R23" s="30"/>
      <c r="S23" s="31"/>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3"/>
      <c r="BB23" s="34"/>
      <c r="BC23" s="35"/>
      <c r="IA23" s="36">
        <v>5</v>
      </c>
      <c r="IB23" s="36" t="s">
        <v>65</v>
      </c>
      <c r="IC23" s="36" t="s">
        <v>84</v>
      </c>
      <c r="IE23" s="37"/>
      <c r="IF23" s="37" t="s">
        <v>41</v>
      </c>
      <c r="IG23" s="37" t="s">
        <v>42</v>
      </c>
      <c r="IH23" s="37">
        <v>213</v>
      </c>
      <c r="II23" s="37" t="s">
        <v>37</v>
      </c>
    </row>
    <row r="24" spans="1:243" s="36" customFormat="1" ht="28.5">
      <c r="A24" s="72">
        <v>5.1</v>
      </c>
      <c r="B24" s="73" t="s">
        <v>66</v>
      </c>
      <c r="C24" s="22" t="s">
        <v>85</v>
      </c>
      <c r="D24" s="75">
        <v>445</v>
      </c>
      <c r="E24" s="76" t="s">
        <v>77</v>
      </c>
      <c r="F24" s="82">
        <v>352.48</v>
      </c>
      <c r="G24" s="78"/>
      <c r="H24" s="39"/>
      <c r="I24" s="38" t="s">
        <v>38</v>
      </c>
      <c r="J24" s="41">
        <f t="shared" si="0"/>
        <v>1</v>
      </c>
      <c r="K24" s="42" t="s">
        <v>39</v>
      </c>
      <c r="L24" s="42" t="s">
        <v>4</v>
      </c>
      <c r="M24" s="69"/>
      <c r="N24" s="39"/>
      <c r="O24" s="39"/>
      <c r="P24" s="43"/>
      <c r="Q24" s="39"/>
      <c r="R24" s="39"/>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1"/>
        <v>156853.6</v>
      </c>
      <c r="BB24" s="46">
        <f t="shared" si="2"/>
        <v>156853.6</v>
      </c>
      <c r="BC24" s="35" t="str">
        <f t="shared" si="3"/>
        <v>INR  One Lakh Fifty Six Thousand Eight Hundred &amp; Fifty Three  and Paise Sixty Only</v>
      </c>
      <c r="IA24" s="36">
        <v>5.1</v>
      </c>
      <c r="IB24" s="36" t="s">
        <v>66</v>
      </c>
      <c r="IC24" s="36" t="s">
        <v>85</v>
      </c>
      <c r="ID24" s="36">
        <v>445</v>
      </c>
      <c r="IE24" s="37" t="s">
        <v>77</v>
      </c>
      <c r="IF24" s="37" t="s">
        <v>34</v>
      </c>
      <c r="IG24" s="37" t="s">
        <v>43</v>
      </c>
      <c r="IH24" s="37">
        <v>10</v>
      </c>
      <c r="II24" s="37" t="s">
        <v>37</v>
      </c>
    </row>
    <row r="25" spans="1:243" s="36" customFormat="1" ht="28.5">
      <c r="A25" s="72">
        <v>5.2</v>
      </c>
      <c r="B25" s="73" t="s">
        <v>60</v>
      </c>
      <c r="C25" s="22" t="s">
        <v>86</v>
      </c>
      <c r="D25" s="75">
        <v>90</v>
      </c>
      <c r="E25" s="76" t="s">
        <v>78</v>
      </c>
      <c r="F25" s="82">
        <v>158.7</v>
      </c>
      <c r="G25" s="78"/>
      <c r="H25" s="39"/>
      <c r="I25" s="38" t="s">
        <v>38</v>
      </c>
      <c r="J25" s="41">
        <f>IF(I25="Less(-)",-1,1)</f>
        <v>1</v>
      </c>
      <c r="K25" s="42" t="s">
        <v>39</v>
      </c>
      <c r="L25" s="42" t="s">
        <v>4</v>
      </c>
      <c r="M25" s="69"/>
      <c r="N25" s="39"/>
      <c r="O25" s="39"/>
      <c r="P25" s="43"/>
      <c r="Q25" s="39"/>
      <c r="R25" s="39"/>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total_amount_ba($B$2,$D$2,D25,F25,J25,K25,M25)</f>
        <v>14283</v>
      </c>
      <c r="BB25" s="46">
        <f>BA25+SUM(N25:AZ25)</f>
        <v>14283</v>
      </c>
      <c r="BC25" s="35" t="str">
        <f>SpellNumber(L25,BB25)</f>
        <v>INR  Fourteen Thousand Two Hundred &amp; Eighty Three  Only</v>
      </c>
      <c r="IA25" s="36">
        <v>5.2</v>
      </c>
      <c r="IB25" s="36" t="s">
        <v>60</v>
      </c>
      <c r="IC25" s="36" t="s">
        <v>86</v>
      </c>
      <c r="ID25" s="36">
        <v>90</v>
      </c>
      <c r="IE25" s="37" t="s">
        <v>78</v>
      </c>
      <c r="IF25" s="37" t="s">
        <v>34</v>
      </c>
      <c r="IG25" s="37" t="s">
        <v>43</v>
      </c>
      <c r="IH25" s="37">
        <v>10</v>
      </c>
      <c r="II25" s="37" t="s">
        <v>37</v>
      </c>
    </row>
    <row r="26" spans="1:243" s="36" customFormat="1" ht="31.5">
      <c r="A26" s="72">
        <v>5.3</v>
      </c>
      <c r="B26" s="73" t="s">
        <v>67</v>
      </c>
      <c r="C26" s="22" t="s">
        <v>87</v>
      </c>
      <c r="D26" s="75">
        <v>80</v>
      </c>
      <c r="E26" s="76" t="s">
        <v>78</v>
      </c>
      <c r="F26" s="82">
        <v>434.9</v>
      </c>
      <c r="G26" s="78"/>
      <c r="H26" s="39"/>
      <c r="I26" s="38" t="s">
        <v>38</v>
      </c>
      <c r="J26" s="41">
        <f>IF(I26="Less(-)",-1,1)</f>
        <v>1</v>
      </c>
      <c r="K26" s="42" t="s">
        <v>39</v>
      </c>
      <c r="L26" s="42" t="s">
        <v>4</v>
      </c>
      <c r="M26" s="69"/>
      <c r="N26" s="39"/>
      <c r="O26" s="39"/>
      <c r="P26" s="43"/>
      <c r="Q26" s="39"/>
      <c r="R26" s="39"/>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total_amount_ba($B$2,$D$2,D26,F26,J26,K26,M26)</f>
        <v>34792</v>
      </c>
      <c r="BB26" s="46">
        <f>BA26+SUM(N26:AZ26)</f>
        <v>34792</v>
      </c>
      <c r="BC26" s="35" t="str">
        <f>SpellNumber(L26,BB26)</f>
        <v>INR  Thirty Four Thousand Seven Hundred &amp; Ninety Two  Only</v>
      </c>
      <c r="IA26" s="36">
        <v>5.3</v>
      </c>
      <c r="IB26" s="36" t="s">
        <v>67</v>
      </c>
      <c r="IC26" s="36" t="s">
        <v>87</v>
      </c>
      <c r="ID26" s="36">
        <v>80</v>
      </c>
      <c r="IE26" s="37" t="s">
        <v>78</v>
      </c>
      <c r="IF26" s="37" t="s">
        <v>40</v>
      </c>
      <c r="IG26" s="37" t="s">
        <v>35</v>
      </c>
      <c r="IH26" s="37">
        <v>123.223</v>
      </c>
      <c r="II26" s="37" t="s">
        <v>37</v>
      </c>
    </row>
    <row r="27" spans="1:243" s="36" customFormat="1" ht="31.5">
      <c r="A27" s="72">
        <v>5.4</v>
      </c>
      <c r="B27" s="73" t="s">
        <v>68</v>
      </c>
      <c r="C27" s="22" t="s">
        <v>88</v>
      </c>
      <c r="D27" s="75">
        <v>55</v>
      </c>
      <c r="E27" s="76" t="s">
        <v>78</v>
      </c>
      <c r="F27" s="82">
        <v>445.42</v>
      </c>
      <c r="G27" s="78"/>
      <c r="H27" s="39"/>
      <c r="I27" s="38" t="s">
        <v>38</v>
      </c>
      <c r="J27" s="41">
        <f>IF(I27="Less(-)",-1,1)</f>
        <v>1</v>
      </c>
      <c r="K27" s="42" t="s">
        <v>39</v>
      </c>
      <c r="L27" s="42" t="s">
        <v>4</v>
      </c>
      <c r="M27" s="69"/>
      <c r="N27" s="39"/>
      <c r="O27" s="39"/>
      <c r="P27" s="43"/>
      <c r="Q27" s="39"/>
      <c r="R27" s="39"/>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total_amount_ba($B$2,$D$2,D27,F27,J27,K27,M27)</f>
        <v>24498.1</v>
      </c>
      <c r="BB27" s="46">
        <f>BA27+SUM(N27:AZ27)</f>
        <v>24498.1</v>
      </c>
      <c r="BC27" s="35" t="str">
        <f>SpellNumber(L27,BB27)</f>
        <v>INR  Twenty Four Thousand Four Hundred &amp; Ninety Eight  and Paise Ten Only</v>
      </c>
      <c r="IA27" s="36">
        <v>5.4</v>
      </c>
      <c r="IB27" s="36" t="s">
        <v>68</v>
      </c>
      <c r="IC27" s="36" t="s">
        <v>88</v>
      </c>
      <c r="ID27" s="36">
        <v>55</v>
      </c>
      <c r="IE27" s="37" t="s">
        <v>78</v>
      </c>
      <c r="IF27" s="37" t="s">
        <v>41</v>
      </c>
      <c r="IG27" s="37" t="s">
        <v>42</v>
      </c>
      <c r="IH27" s="37">
        <v>213</v>
      </c>
      <c r="II27" s="37" t="s">
        <v>37</v>
      </c>
    </row>
    <row r="28" spans="1:243" s="36" customFormat="1" ht="28.5">
      <c r="A28" s="72">
        <v>5.5</v>
      </c>
      <c r="B28" s="73" t="s">
        <v>63</v>
      </c>
      <c r="C28" s="22" t="s">
        <v>89</v>
      </c>
      <c r="D28" s="75">
        <v>95</v>
      </c>
      <c r="E28" s="76" t="s">
        <v>78</v>
      </c>
      <c r="F28" s="82">
        <v>752.3</v>
      </c>
      <c r="G28" s="78"/>
      <c r="H28" s="39"/>
      <c r="I28" s="38" t="s">
        <v>38</v>
      </c>
      <c r="J28" s="41">
        <f aca="true" t="shared" si="4" ref="J28:J36">IF(I28="Less(-)",-1,1)</f>
        <v>1</v>
      </c>
      <c r="K28" s="42" t="s">
        <v>39</v>
      </c>
      <c r="L28" s="42" t="s">
        <v>4</v>
      </c>
      <c r="M28" s="69"/>
      <c r="N28" s="39"/>
      <c r="O28" s="39"/>
      <c r="P28" s="43"/>
      <c r="Q28" s="39"/>
      <c r="R28" s="39"/>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aca="true" t="shared" si="5" ref="BA28:BA36">total_amount_ba($B$2,$D$2,D28,F28,J28,K28,M28)</f>
        <v>71468.5</v>
      </c>
      <c r="BB28" s="46">
        <f aca="true" t="shared" si="6" ref="BB28:BB36">BA28+SUM(N28:AZ28)</f>
        <v>71468.5</v>
      </c>
      <c r="BC28" s="35" t="str">
        <f aca="true" t="shared" si="7" ref="BC28:BC36">SpellNumber(L28,BB28)</f>
        <v>INR  Seventy One Thousand Four Hundred &amp; Sixty Eight  and Paise Fifty Only</v>
      </c>
      <c r="IA28" s="36">
        <v>5.5</v>
      </c>
      <c r="IB28" s="36" t="s">
        <v>63</v>
      </c>
      <c r="IC28" s="36" t="s">
        <v>89</v>
      </c>
      <c r="ID28" s="36">
        <v>95</v>
      </c>
      <c r="IE28" s="37" t="s">
        <v>78</v>
      </c>
      <c r="IF28" s="37" t="s">
        <v>41</v>
      </c>
      <c r="IG28" s="37" t="s">
        <v>42</v>
      </c>
      <c r="IH28" s="37">
        <v>213</v>
      </c>
      <c r="II28" s="37" t="s">
        <v>37</v>
      </c>
    </row>
    <row r="29" spans="1:243" s="36" customFormat="1" ht="28.5">
      <c r="A29" s="72">
        <v>5.6</v>
      </c>
      <c r="B29" s="73" t="s">
        <v>69</v>
      </c>
      <c r="C29" s="22" t="s">
        <v>90</v>
      </c>
      <c r="D29" s="75">
        <v>20</v>
      </c>
      <c r="E29" s="76" t="s">
        <v>78</v>
      </c>
      <c r="F29" s="82">
        <v>611.14</v>
      </c>
      <c r="G29" s="78"/>
      <c r="H29" s="39"/>
      <c r="I29" s="38" t="s">
        <v>38</v>
      </c>
      <c r="J29" s="41">
        <f t="shared" si="4"/>
        <v>1</v>
      </c>
      <c r="K29" s="42" t="s">
        <v>39</v>
      </c>
      <c r="L29" s="42" t="s">
        <v>4</v>
      </c>
      <c r="M29" s="69"/>
      <c r="N29" s="39"/>
      <c r="O29" s="39"/>
      <c r="P29" s="43"/>
      <c r="Q29" s="39"/>
      <c r="R29" s="39"/>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5"/>
        <v>12222.8</v>
      </c>
      <c r="BB29" s="46">
        <f t="shared" si="6"/>
        <v>12222.8</v>
      </c>
      <c r="BC29" s="35" t="str">
        <f t="shared" si="7"/>
        <v>INR  Twelve Thousand Two Hundred &amp; Twenty Two  and Paise Eighty Only</v>
      </c>
      <c r="IA29" s="36">
        <v>5.6</v>
      </c>
      <c r="IB29" s="36" t="s">
        <v>69</v>
      </c>
      <c r="IC29" s="36" t="s">
        <v>90</v>
      </c>
      <c r="ID29" s="36">
        <v>20</v>
      </c>
      <c r="IE29" s="37" t="s">
        <v>78</v>
      </c>
      <c r="IF29" s="37" t="s">
        <v>34</v>
      </c>
      <c r="IG29" s="37" t="s">
        <v>43</v>
      </c>
      <c r="IH29" s="37">
        <v>10</v>
      </c>
      <c r="II29" s="37" t="s">
        <v>37</v>
      </c>
    </row>
    <row r="30" spans="1:243" s="36" customFormat="1" ht="28.5">
      <c r="A30" s="72">
        <v>5.7</v>
      </c>
      <c r="B30" s="73" t="s">
        <v>70</v>
      </c>
      <c r="C30" s="22" t="s">
        <v>91</v>
      </c>
      <c r="D30" s="75">
        <v>210</v>
      </c>
      <c r="E30" s="76" t="s">
        <v>78</v>
      </c>
      <c r="F30" s="82">
        <v>180.62</v>
      </c>
      <c r="G30" s="78"/>
      <c r="H30" s="39"/>
      <c r="I30" s="38" t="s">
        <v>38</v>
      </c>
      <c r="J30" s="41">
        <f t="shared" si="4"/>
        <v>1</v>
      </c>
      <c r="K30" s="42" t="s">
        <v>39</v>
      </c>
      <c r="L30" s="42" t="s">
        <v>4</v>
      </c>
      <c r="M30" s="69"/>
      <c r="N30" s="39"/>
      <c r="O30" s="39"/>
      <c r="P30" s="43"/>
      <c r="Q30" s="39"/>
      <c r="R30" s="39"/>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t="shared" si="5"/>
        <v>37930.2</v>
      </c>
      <c r="BB30" s="46">
        <f t="shared" si="6"/>
        <v>37930.2</v>
      </c>
      <c r="BC30" s="35" t="str">
        <f t="shared" si="7"/>
        <v>INR  Thirty Seven Thousand Nine Hundred &amp; Thirty  and Paise Twenty Only</v>
      </c>
      <c r="IA30" s="36">
        <v>5.7</v>
      </c>
      <c r="IB30" s="36" t="s">
        <v>70</v>
      </c>
      <c r="IC30" s="36" t="s">
        <v>91</v>
      </c>
      <c r="ID30" s="36">
        <v>210</v>
      </c>
      <c r="IE30" s="37" t="s">
        <v>78</v>
      </c>
      <c r="IF30" s="37" t="s">
        <v>44</v>
      </c>
      <c r="IG30" s="37" t="s">
        <v>45</v>
      </c>
      <c r="IH30" s="37">
        <v>10</v>
      </c>
      <c r="II30" s="37" t="s">
        <v>37</v>
      </c>
    </row>
    <row r="31" spans="1:243" s="36" customFormat="1" ht="28.5">
      <c r="A31" s="72">
        <v>5.8</v>
      </c>
      <c r="B31" s="73" t="s">
        <v>71</v>
      </c>
      <c r="C31" s="22" t="s">
        <v>92</v>
      </c>
      <c r="D31" s="75">
        <v>420</v>
      </c>
      <c r="E31" s="76" t="s">
        <v>78</v>
      </c>
      <c r="F31" s="82">
        <v>74.52</v>
      </c>
      <c r="G31" s="78"/>
      <c r="H31" s="39"/>
      <c r="I31" s="38" t="s">
        <v>38</v>
      </c>
      <c r="J31" s="41">
        <f t="shared" si="4"/>
        <v>1</v>
      </c>
      <c r="K31" s="42" t="s">
        <v>39</v>
      </c>
      <c r="L31" s="42" t="s">
        <v>4</v>
      </c>
      <c r="M31" s="69"/>
      <c r="N31" s="39"/>
      <c r="O31" s="39"/>
      <c r="P31" s="43"/>
      <c r="Q31" s="39"/>
      <c r="R31" s="39"/>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5"/>
        <v>31298.4</v>
      </c>
      <c r="BB31" s="46">
        <f t="shared" si="6"/>
        <v>31298.4</v>
      </c>
      <c r="BC31" s="35" t="str">
        <f t="shared" si="7"/>
        <v>INR  Thirty One Thousand Two Hundred &amp; Ninety Eight  and Paise Forty Only</v>
      </c>
      <c r="IA31" s="36">
        <v>5.8</v>
      </c>
      <c r="IB31" s="36" t="s">
        <v>71</v>
      </c>
      <c r="IC31" s="36" t="s">
        <v>92</v>
      </c>
      <c r="ID31" s="36">
        <v>420</v>
      </c>
      <c r="IE31" s="37" t="s">
        <v>78</v>
      </c>
      <c r="IF31" s="37" t="s">
        <v>40</v>
      </c>
      <c r="IG31" s="37" t="s">
        <v>35</v>
      </c>
      <c r="IH31" s="37">
        <v>123.223</v>
      </c>
      <c r="II31" s="37" t="s">
        <v>37</v>
      </c>
    </row>
    <row r="32" spans="1:243" s="36" customFormat="1" ht="78.75">
      <c r="A32" s="72">
        <v>6</v>
      </c>
      <c r="B32" s="73" t="s">
        <v>72</v>
      </c>
      <c r="C32" s="22" t="s">
        <v>93</v>
      </c>
      <c r="D32" s="75">
        <v>11500</v>
      </c>
      <c r="E32" s="76" t="s">
        <v>77</v>
      </c>
      <c r="F32" s="82">
        <v>16.66</v>
      </c>
      <c r="G32" s="78"/>
      <c r="H32" s="39"/>
      <c r="I32" s="38" t="s">
        <v>38</v>
      </c>
      <c r="J32" s="41">
        <f t="shared" si="4"/>
        <v>1</v>
      </c>
      <c r="K32" s="42" t="s">
        <v>39</v>
      </c>
      <c r="L32" s="42" t="s">
        <v>4</v>
      </c>
      <c r="M32" s="69"/>
      <c r="N32" s="39"/>
      <c r="O32" s="39"/>
      <c r="P32" s="43"/>
      <c r="Q32" s="39"/>
      <c r="R32" s="39"/>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7"/>
      <c r="AV32" s="44"/>
      <c r="AW32" s="44"/>
      <c r="AX32" s="44"/>
      <c r="AY32" s="44"/>
      <c r="AZ32" s="44"/>
      <c r="BA32" s="45">
        <f t="shared" si="5"/>
        <v>191590</v>
      </c>
      <c r="BB32" s="46">
        <f t="shared" si="6"/>
        <v>191590</v>
      </c>
      <c r="BC32" s="35" t="str">
        <f t="shared" si="7"/>
        <v>INR  One Lakh Ninety One Thousand Five Hundred &amp; Ninety  Only</v>
      </c>
      <c r="IA32" s="36">
        <v>6</v>
      </c>
      <c r="IB32" s="36" t="s">
        <v>72</v>
      </c>
      <c r="IC32" s="36" t="s">
        <v>93</v>
      </c>
      <c r="ID32" s="36">
        <v>11500</v>
      </c>
      <c r="IE32" s="37" t="s">
        <v>77</v>
      </c>
      <c r="IF32" s="37" t="s">
        <v>41</v>
      </c>
      <c r="IG32" s="37" t="s">
        <v>42</v>
      </c>
      <c r="IH32" s="37">
        <v>213</v>
      </c>
      <c r="II32" s="37" t="s">
        <v>37</v>
      </c>
    </row>
    <row r="33" spans="1:243" s="36" customFormat="1" ht="78.75">
      <c r="A33" s="72">
        <v>7</v>
      </c>
      <c r="B33" s="73" t="s">
        <v>73</v>
      </c>
      <c r="C33" s="22" t="s">
        <v>94</v>
      </c>
      <c r="D33" s="75">
        <v>350</v>
      </c>
      <c r="E33" s="76" t="s">
        <v>78</v>
      </c>
      <c r="F33" s="82">
        <v>82.41</v>
      </c>
      <c r="G33" s="78"/>
      <c r="H33" s="39"/>
      <c r="I33" s="38" t="s">
        <v>38</v>
      </c>
      <c r="J33" s="41">
        <f t="shared" si="4"/>
        <v>1</v>
      </c>
      <c r="K33" s="42" t="s">
        <v>39</v>
      </c>
      <c r="L33" s="42" t="s">
        <v>4</v>
      </c>
      <c r="M33" s="69"/>
      <c r="N33" s="39"/>
      <c r="O33" s="39"/>
      <c r="P33" s="43"/>
      <c r="Q33" s="39"/>
      <c r="R33" s="39"/>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5"/>
        <v>28843.5</v>
      </c>
      <c r="BB33" s="46">
        <f t="shared" si="6"/>
        <v>28843.5</v>
      </c>
      <c r="BC33" s="35" t="str">
        <f t="shared" si="7"/>
        <v>INR  Twenty Eight Thousand Eight Hundred &amp; Forty Three  and Paise Fifty Only</v>
      </c>
      <c r="IA33" s="36">
        <v>7</v>
      </c>
      <c r="IB33" s="36" t="s">
        <v>73</v>
      </c>
      <c r="IC33" s="36" t="s">
        <v>94</v>
      </c>
      <c r="ID33" s="36">
        <v>350</v>
      </c>
      <c r="IE33" s="37" t="s">
        <v>78</v>
      </c>
      <c r="IF33" s="37" t="s">
        <v>34</v>
      </c>
      <c r="IG33" s="37" t="s">
        <v>43</v>
      </c>
      <c r="IH33" s="37">
        <v>10</v>
      </c>
      <c r="II33" s="37" t="s">
        <v>37</v>
      </c>
    </row>
    <row r="34" spans="1:243" s="36" customFormat="1" ht="63">
      <c r="A34" s="72">
        <v>8</v>
      </c>
      <c r="B34" s="73" t="s">
        <v>74</v>
      </c>
      <c r="C34" s="22" t="s">
        <v>95</v>
      </c>
      <c r="D34" s="38"/>
      <c r="E34" s="77"/>
      <c r="F34" s="82"/>
      <c r="G34" s="79"/>
      <c r="H34" s="26"/>
      <c r="I34" s="25"/>
      <c r="J34" s="27"/>
      <c r="K34" s="28"/>
      <c r="L34" s="28"/>
      <c r="M34" s="29"/>
      <c r="N34" s="30"/>
      <c r="O34" s="30"/>
      <c r="P34" s="31"/>
      <c r="Q34" s="30"/>
      <c r="R34" s="30"/>
      <c r="S34" s="31"/>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3"/>
      <c r="BB34" s="34"/>
      <c r="BC34" s="35"/>
      <c r="IA34" s="36">
        <v>8</v>
      </c>
      <c r="IB34" s="36" t="s">
        <v>74</v>
      </c>
      <c r="IC34" s="36" t="s">
        <v>95</v>
      </c>
      <c r="IE34" s="37"/>
      <c r="IF34" s="37" t="s">
        <v>44</v>
      </c>
      <c r="IG34" s="37" t="s">
        <v>45</v>
      </c>
      <c r="IH34" s="37">
        <v>10</v>
      </c>
      <c r="II34" s="37" t="s">
        <v>37</v>
      </c>
    </row>
    <row r="35" spans="1:243" s="36" customFormat="1" ht="47.25">
      <c r="A35" s="72">
        <v>8.1</v>
      </c>
      <c r="B35" s="74" t="s">
        <v>75</v>
      </c>
      <c r="C35" s="22" t="s">
        <v>96</v>
      </c>
      <c r="D35" s="75">
        <v>20</v>
      </c>
      <c r="E35" s="76" t="s">
        <v>77</v>
      </c>
      <c r="F35" s="82">
        <v>366.5</v>
      </c>
      <c r="G35" s="78"/>
      <c r="H35" s="39"/>
      <c r="I35" s="38" t="s">
        <v>38</v>
      </c>
      <c r="J35" s="41">
        <f t="shared" si="4"/>
        <v>1</v>
      </c>
      <c r="K35" s="42" t="s">
        <v>39</v>
      </c>
      <c r="L35" s="42" t="s">
        <v>4</v>
      </c>
      <c r="M35" s="69"/>
      <c r="N35" s="39"/>
      <c r="O35" s="39"/>
      <c r="P35" s="43"/>
      <c r="Q35" s="39"/>
      <c r="R35" s="39"/>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5"/>
        <v>7330</v>
      </c>
      <c r="BB35" s="46">
        <f t="shared" si="6"/>
        <v>7330</v>
      </c>
      <c r="BC35" s="35" t="str">
        <f t="shared" si="7"/>
        <v>INR  Seven Thousand Three Hundred &amp; Thirty  Only</v>
      </c>
      <c r="IA35" s="36">
        <v>8.1</v>
      </c>
      <c r="IB35" s="36" t="s">
        <v>75</v>
      </c>
      <c r="IC35" s="36" t="s">
        <v>96</v>
      </c>
      <c r="ID35" s="36">
        <v>20</v>
      </c>
      <c r="IE35" s="37" t="s">
        <v>77</v>
      </c>
      <c r="IF35" s="37" t="s">
        <v>40</v>
      </c>
      <c r="IG35" s="37" t="s">
        <v>35</v>
      </c>
      <c r="IH35" s="37">
        <v>123.223</v>
      </c>
      <c r="II35" s="37" t="s">
        <v>37</v>
      </c>
    </row>
    <row r="36" spans="1:243" s="36" customFormat="1" ht="28.5">
      <c r="A36" s="72">
        <v>8.2</v>
      </c>
      <c r="B36" s="74" t="s">
        <v>76</v>
      </c>
      <c r="C36" s="22" t="s">
        <v>97</v>
      </c>
      <c r="D36" s="75">
        <v>10</v>
      </c>
      <c r="E36" s="76" t="s">
        <v>77</v>
      </c>
      <c r="F36" s="82">
        <v>93.81</v>
      </c>
      <c r="G36" s="78"/>
      <c r="H36" s="39"/>
      <c r="I36" s="38" t="s">
        <v>38</v>
      </c>
      <c r="J36" s="41">
        <f t="shared" si="4"/>
        <v>1</v>
      </c>
      <c r="K36" s="42" t="s">
        <v>39</v>
      </c>
      <c r="L36" s="42" t="s">
        <v>4</v>
      </c>
      <c r="M36" s="69"/>
      <c r="N36" s="39"/>
      <c r="O36" s="39"/>
      <c r="P36" s="43"/>
      <c r="Q36" s="39"/>
      <c r="R36" s="39"/>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5"/>
        <v>938.1</v>
      </c>
      <c r="BB36" s="46">
        <f t="shared" si="6"/>
        <v>938.1</v>
      </c>
      <c r="BC36" s="35" t="str">
        <f t="shared" si="7"/>
        <v>INR  Nine Hundred &amp; Thirty Eight  and Paise Ten Only</v>
      </c>
      <c r="IA36" s="36">
        <v>8.2</v>
      </c>
      <c r="IB36" s="36" t="s">
        <v>76</v>
      </c>
      <c r="IC36" s="36" t="s">
        <v>97</v>
      </c>
      <c r="ID36" s="36">
        <v>10</v>
      </c>
      <c r="IE36" s="37" t="s">
        <v>77</v>
      </c>
      <c r="IF36" s="37" t="s">
        <v>41</v>
      </c>
      <c r="IG36" s="37" t="s">
        <v>42</v>
      </c>
      <c r="IH36" s="37">
        <v>213</v>
      </c>
      <c r="II36" s="37" t="s">
        <v>37</v>
      </c>
    </row>
    <row r="37" spans="1:243" s="36" customFormat="1" ht="42.75">
      <c r="A37" s="48" t="s">
        <v>47</v>
      </c>
      <c r="B37" s="49"/>
      <c r="C37" s="50"/>
      <c r="D37" s="51"/>
      <c r="E37" s="51"/>
      <c r="F37" s="81"/>
      <c r="G37" s="51"/>
      <c r="H37" s="52"/>
      <c r="I37" s="52"/>
      <c r="J37" s="52"/>
      <c r="K37" s="52"/>
      <c r="L37" s="53"/>
      <c r="BA37" s="54">
        <f>SUM(BA13:BA36)</f>
        <v>1147259.55</v>
      </c>
      <c r="BB37" s="55">
        <f>SUM(BB13:BB36)</f>
        <v>1147259.55</v>
      </c>
      <c r="BC37" s="35" t="str">
        <f>SpellNumber($E$2,BB37)</f>
        <v>INR  Eleven Lakh Forty Seven Thousand Two Hundred &amp; Fifty Nine  and Paise Fifty Five Only</v>
      </c>
      <c r="IE37" s="37">
        <v>4</v>
      </c>
      <c r="IF37" s="37" t="s">
        <v>41</v>
      </c>
      <c r="IG37" s="37" t="s">
        <v>46</v>
      </c>
      <c r="IH37" s="37">
        <v>10</v>
      </c>
      <c r="II37" s="37" t="s">
        <v>37</v>
      </c>
    </row>
    <row r="38" spans="1:243" s="64" customFormat="1" ht="33.75" customHeight="1">
      <c r="A38" s="49" t="s">
        <v>48</v>
      </c>
      <c r="B38" s="56"/>
      <c r="C38" s="57"/>
      <c r="D38" s="58"/>
      <c r="E38" s="70" t="s">
        <v>51</v>
      </c>
      <c r="F38" s="71"/>
      <c r="G38" s="59"/>
      <c r="H38" s="60"/>
      <c r="I38" s="60"/>
      <c r="J38" s="60"/>
      <c r="K38" s="61"/>
      <c r="L38" s="62"/>
      <c r="M38" s="63"/>
      <c r="O38" s="36"/>
      <c r="P38" s="36"/>
      <c r="Q38" s="36"/>
      <c r="R38" s="36"/>
      <c r="S38" s="36"/>
      <c r="BA38" s="65">
        <f>IF(ISBLANK(F38),0,IF(E38="Excess (+)",ROUND(BA37+(BA37*F38),2),IF(E38="Less (-)",ROUND(BA37+(BA37*F38*(-1)),2),IF(E38="At Par",BA37,0))))</f>
        <v>0</v>
      </c>
      <c r="BB38" s="66">
        <f>ROUND(BA38,0)</f>
        <v>0</v>
      </c>
      <c r="BC38" s="35" t="str">
        <f>SpellNumber($E$2,BB38)</f>
        <v>INR Zero Only</v>
      </c>
      <c r="IE38" s="67"/>
      <c r="IF38" s="67"/>
      <c r="IG38" s="67"/>
      <c r="IH38" s="67"/>
      <c r="II38" s="67"/>
    </row>
    <row r="39" spans="1:243" s="64" customFormat="1" ht="18">
      <c r="A39" s="48" t="s">
        <v>49</v>
      </c>
      <c r="B39" s="48"/>
      <c r="C39" s="84" t="str">
        <f>SpellNumber($E$2,BB38)</f>
        <v>INR Zero Only</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IE39" s="67"/>
      <c r="IF39" s="67"/>
      <c r="IG39" s="67"/>
      <c r="IH39" s="67"/>
      <c r="II39" s="67"/>
    </row>
    <row r="40" ht="15"/>
    <row r="41" ht="15"/>
    <row r="43" ht="15"/>
    <row r="44" ht="15"/>
    <row r="45" ht="15"/>
  </sheetData>
  <sheetProtection password="EEC8" sheet="1" objects="1" scenarios="1"/>
  <mergeCells count="8">
    <mergeCell ref="A9:BC9"/>
    <mergeCell ref="C39:BC39"/>
    <mergeCell ref="A1:L1"/>
    <mergeCell ref="A4:BC4"/>
    <mergeCell ref="A5:BC5"/>
    <mergeCell ref="A6:BC6"/>
    <mergeCell ref="A7:BC7"/>
    <mergeCell ref="B8:BC8"/>
  </mergeCells>
  <dataValidations count="21">
    <dataValidation type="list" allowBlank="1" showErrorMessage="1" sqref="E3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decimal" allowBlank="1" showInputMessage="1" showErrorMessage="1" promptTitle="Rate Entry" prompt="Please enter VAT charges in Rupees for this item. " errorTitle="Invaid Entry" error="Only Numeric Values are allowed. " sqref="M35:M36 M14:M16 M18:M22 M26:M33 M24:M25">
      <formula1>0</formula1>
      <formula2>999999999999999</formula2>
    </dataValidation>
    <dataValidation allowBlank="1" showInputMessage="1" showErrorMessage="1" promptTitle="Units" prompt="Please enter Units in text" sqref="E13 E17 E23 E34">
      <formula1>0</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allowBlank="1" showInputMessage="1" showErrorMessage="1" promptTitle="Item Description" prompt="Please enter Item Description in text" sqref="B30:B35 B19:B24"/>
    <dataValidation allowBlank="1" showInputMessage="1" showErrorMessage="1" promptTitle="Units" prompt="Please enter Units in text" sqref="E14:E16 E18:E22 E35:E36 E24:E33"/>
    <dataValidation type="list" allowBlank="1" showErrorMessage="1" sqref="K13:K36">
      <formula1>"Partial Conversion,Full Conversion"</formula1>
      <formula2>0</formula2>
    </dataValidation>
    <dataValidation allowBlank="1" showInputMessage="1" showErrorMessage="1" promptTitle="Addition / Deduction" prompt="Please Choose the correct One" sqref="J13:J36">
      <formula1>0</formula1>
      <formula2>0</formula2>
    </dataValidation>
    <dataValidation type="list" showErrorMessage="1" sqref="I13:I36">
      <formula1>"Excess(+),Less(-)"</formula1>
      <formula2>0</formula2>
    </dataValidation>
    <dataValidation allowBlank="1" showInputMessage="1" showErrorMessage="1" promptTitle="Itemcode/Make" prompt="Please enter text" sqref="C13:C3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type="decimal" allowBlank="1" showInputMessage="1" showErrorMessage="1" promptTitle="Quantity" prompt="Please enter the Quantity for this item. " errorTitle="Invalid Entry" error="Only Numeric Values are allowed. " sqref="F13:F36 D13:D36">
      <formula1>0</formula1>
      <formula2>999999999999999</formula2>
    </dataValidation>
    <dataValidation type="list" allowBlank="1" showInputMessage="1" showErrorMessage="1" sqref="L28 L29 L30 L31 L32 L33 L34 L13 L14 L15 L16 L17 L18 L19 L20 L21 L22 L23 L24 L25 L26 L27 L36 L35">
      <formula1>"INR"</formula1>
    </dataValidation>
    <dataValidation type="decimal" allowBlank="1" showInputMessage="1" showErrorMessage="1" errorTitle="Invalid Entry" error="Only Numeric Values are allowed. " sqref="A13:A36">
      <formula1>0</formula1>
      <formula2>999999999999999</formula2>
    </dataValidation>
  </dataValidations>
  <printOptions/>
  <pageMargins left="0.7" right="0.7" top="0.75" bottom="0.75"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9" t="s">
        <v>50</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2016-06-30T05:08:09Z</cp:lastPrinted>
  <dcterms:created xsi:type="dcterms:W3CDTF">2009-01-30T06:42:42Z</dcterms:created>
  <dcterms:modified xsi:type="dcterms:W3CDTF">2021-12-04T07:54:46Z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