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511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<sst xmlns="http://schemas.openxmlformats.org/spreadsheetml/2006/main" count="372" uniqueCount="127">
  <si>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</si>
  <si>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</si>
  <si>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</si>
  <si>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</si>
  <si>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</si>
  <si>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</si>
  <si>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</si>
  <si>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</si>
  <si>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</si>
  <si>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</si>
  <si>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</si>
  <si>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</si>
  <si>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</si>
  <si>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</si>
  <si>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</si>
  <si>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</si>
  <si>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</si>
  <si>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</si>
  <si>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</si>
  <si>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</si>
  <si>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</si>
  <si>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</si>
  <si>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</si>
  <si>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</si>
  <si>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</si>
  <si>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</si>
  <si>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</si>
  <si>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</si>
  <si>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</si>
  <si>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</si>
  <si>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</si>
  <si>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</si>
  <si>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</si>
  <si>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</si>
  <si>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</si>
  <si>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</si>
  <si>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</si>
  <si>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</si>
  <si>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</si>
  <si>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</si>
  <si>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</si>
  <si>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</si>
  <si>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</si>
  <si>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</si>
  <si>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</si>
  <si>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</si>
  <si>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</si>
  <si>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</si>
  <si>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</si>
  <si>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</si>
  <si>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</si>
  <si>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</si>
  <si>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</si>
  <si>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</si>
  <si>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</si>
  <si>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PART - A</t>
  </si>
  <si>
    <r>
      <rPr>
        <b/>
        <sz val="11"/>
        <color indexed="8"/>
        <rFont val="Calibri"/>
        <family val="2"/>
      </rPr>
      <t>Solar PV Modules:</t>
    </r>
    <r>
      <rPr>
        <sz val="11"/>
        <color theme="1"/>
        <rFont val="Calibri"/>
        <family val="2"/>
      </rPr>
      <t xml:space="preserve">
      Supply, installation,testing and Commissioning of Solar PV module (300-400Wp) </t>
    </r>
    <r>
      <rPr>
        <i/>
        <sz val="11"/>
        <color indexed="8"/>
        <rFont val="Calibri"/>
        <family val="2"/>
      </rPr>
      <t>mono</t>
    </r>
    <r>
      <rPr>
        <i/>
        <sz val="11"/>
        <rFont val="Calibri"/>
        <family val="2"/>
      </rPr>
      <t>crystalline</t>
    </r>
    <r>
      <rPr>
        <sz val="11"/>
        <color theme="1"/>
        <rFont val="Calibri"/>
        <family val="2"/>
      </rPr>
      <t xml:space="preserve"> or higher specifications with efficiency higher than </t>
    </r>
    <r>
      <rPr>
        <i/>
        <sz val="11"/>
        <color indexed="8"/>
        <rFont val="Calibri"/>
        <family val="2"/>
      </rPr>
      <t xml:space="preserve">19.5% </t>
    </r>
    <r>
      <rPr>
        <sz val="11"/>
        <color theme="1"/>
        <rFont val="Calibri"/>
        <family val="2"/>
      </rPr>
      <t xml:space="preserve">under standard test conditions. All modules provided with their flash sheets giving test reports of all the important parameters. Requisite certification of conversion efficiency after statistical sample testing by an MNRE approved/TUV/NISE  certifying agency have to be provided by the lowest bidder.The PV modules will conform to IEC62109 Part 1 and 2 for  testing, for safety qualification or equivalent.Warranty of solar PV modules for performance of </t>
    </r>
    <r>
      <rPr>
        <i/>
        <sz val="11"/>
        <color indexed="8"/>
        <rFont val="Calibri"/>
        <family val="2"/>
      </rPr>
      <t>90%  at 10 years</t>
    </r>
    <r>
      <rPr>
        <sz val="11"/>
        <color theme="1"/>
        <rFont val="Calibri"/>
        <family val="2"/>
      </rPr>
      <t xml:space="preserve">, </t>
    </r>
    <r>
      <rPr>
        <i/>
        <sz val="11"/>
        <color indexed="8"/>
        <rFont val="Calibri"/>
        <family val="2"/>
      </rPr>
      <t>80% at 25 years</t>
    </r>
    <r>
      <rPr>
        <sz val="11"/>
        <color theme="1"/>
        <rFont val="Calibri"/>
        <family val="2"/>
      </rPr>
      <t xml:space="preserve"> and 25 years for structures shall be covered under the contract. Junction boxes with appropriate bypass diodes for each panel and cable entry will be </t>
    </r>
    <r>
      <rPr>
        <i/>
        <sz val="11"/>
        <color indexed="8"/>
        <rFont val="Calibri"/>
        <family val="2"/>
      </rPr>
      <t>IP65</t>
    </r>
    <r>
      <rPr>
        <sz val="11"/>
        <color theme="1"/>
        <rFont val="Calibri"/>
        <family val="2"/>
      </rPr>
      <t xml:space="preserve"> compatible,including AJB (Array Junction Box ) 3_In/1_out .                                                                                                                           The price also includes the cost towards </t>
    </r>
    <r>
      <rPr>
        <i/>
        <sz val="11"/>
        <rFont val="Calibri"/>
        <family val="2"/>
      </rPr>
      <t>lightning arrestors with associated earthing</t>
    </r>
    <r>
      <rPr>
        <sz val="11"/>
        <color theme="1"/>
        <rFont val="Calibri"/>
        <family val="2"/>
      </rPr>
      <t xml:space="preserve"> and necessary </t>
    </r>
    <r>
      <rPr>
        <i/>
        <sz val="11"/>
        <rFont val="Calibri"/>
        <family val="2"/>
      </rPr>
      <t>earthing of panels</t>
    </r>
    <r>
      <rPr>
        <sz val="11"/>
        <color indexed="10"/>
        <rFont val="Calibri"/>
        <family val="2"/>
      </rPr>
      <t xml:space="preserve"> </t>
    </r>
    <r>
      <rPr>
        <sz val="11"/>
        <color theme="1"/>
        <rFont val="Calibri"/>
        <family val="2"/>
      </rPr>
      <t>and</t>
    </r>
    <r>
      <rPr>
        <i/>
        <sz val="11"/>
        <color indexed="8"/>
        <rFont val="Calibri"/>
        <family val="2"/>
      </rPr>
      <t xml:space="preserve"> inverters</t>
    </r>
    <r>
      <rPr>
        <sz val="11"/>
        <color theme="1"/>
        <rFont val="Calibri"/>
        <family val="2"/>
      </rPr>
      <t xml:space="preserve"> for </t>
    </r>
    <r>
      <rPr>
        <i/>
        <sz val="11"/>
        <color indexed="8"/>
        <rFont val="Calibri"/>
        <family val="2"/>
      </rPr>
      <t>200 kW rating</t>
    </r>
    <r>
      <rPr>
        <sz val="11"/>
        <color theme="1"/>
        <rFont val="Calibri"/>
        <family val="2"/>
      </rPr>
      <t xml:space="preserve">  on the rooftop of the building, </t>
    </r>
    <r>
      <rPr>
        <i/>
        <sz val="11"/>
        <color indexed="8"/>
        <rFont val="Calibri"/>
        <family val="2"/>
      </rPr>
      <t xml:space="preserve"> ACDB panels</t>
    </r>
    <r>
      <rPr>
        <sz val="11"/>
        <color theme="1"/>
        <rFont val="Calibri"/>
        <family val="2"/>
      </rPr>
      <t xml:space="preserve"> and </t>
    </r>
    <r>
      <rPr>
        <i/>
        <sz val="11"/>
        <color indexed="8"/>
        <rFont val="Calibri"/>
        <family val="2"/>
      </rPr>
      <t>associated cabling</t>
    </r>
    <r>
      <rPr>
        <sz val="11"/>
        <color theme="1"/>
        <rFont val="Calibri"/>
        <family val="2"/>
      </rPr>
      <t xml:space="preserve"> (supplying &amp; laying) 4cx 16sqmm copper conductor cable upto ACDB panels from inverters and from solar pv module to inverter by 2c x 6sqmm size or as per the specification.                                                                                                                                            (</t>
    </r>
    <r>
      <rPr>
        <b/>
        <u val="single"/>
        <sz val="11"/>
        <color indexed="8"/>
        <rFont val="Calibri"/>
        <family val="2"/>
      </rPr>
      <t>Note</t>
    </r>
    <r>
      <rPr>
        <b/>
        <sz val="11"/>
        <color indexed="8"/>
        <rFont val="Calibri"/>
        <family val="2"/>
      </rPr>
      <t xml:space="preserve">:-  </t>
    </r>
    <r>
      <rPr>
        <sz val="11"/>
        <color theme="1"/>
        <rFont val="Calibri"/>
        <family val="2"/>
      </rPr>
      <t>1_ The system shall be capable to withstand the wind load of</t>
    </r>
    <r>
      <rPr>
        <i/>
        <sz val="11"/>
        <color indexed="8"/>
        <rFont val="Calibri"/>
        <family val="2"/>
      </rPr>
      <t xml:space="preserve"> 170kmph</t>
    </r>
    <r>
      <rPr>
        <sz val="11"/>
        <color theme="1"/>
        <rFont val="Calibri"/>
        <family val="2"/>
      </rPr>
      <t xml:space="preserve">. The wind speed analysis report have to be submitted by the bidder.                                                                                                                                                             2_ The over all loading on the terrace have not to be increased by more than </t>
    </r>
    <r>
      <rPr>
        <i/>
        <sz val="11"/>
        <color indexed="8"/>
        <rFont val="Calibri"/>
        <family val="2"/>
      </rPr>
      <t>100kg/m²</t>
    </r>
    <r>
      <rPr>
        <sz val="11"/>
        <color indexed="8"/>
        <rFont val="Calibri"/>
        <family val="2"/>
      </rPr>
      <t xml:space="preserve"> due to solar installation</t>
    </r>
    <r>
      <rPr>
        <sz val="11"/>
        <color theme="1"/>
        <rFont val="Calibri"/>
        <family val="2"/>
      </rPr>
      <t xml:space="preserve">)                                                                                                                                                                                              3_ The lowest bidder shall submit the detailed design report for the solar panel civil foundation(STAND)/MSGI Structure for approval by IIT Kanpur                                                                                                                                                                                  THE </t>
    </r>
    <r>
      <rPr>
        <b/>
        <sz val="11"/>
        <color indexed="8"/>
        <rFont val="Calibri"/>
        <family val="2"/>
      </rPr>
      <t>DEFECT LIABILITY PERIOD SHALL BE of 3-YEARS.</t>
    </r>
  </si>
  <si>
    <t>Grid Tie String Inverter:</t>
  </si>
  <si>
    <r>
      <t xml:space="preserve">     Supply, installation, testing &amp; commissioning of 2</t>
    </r>
    <r>
      <rPr>
        <sz val="11"/>
        <rFont val="Calibri"/>
        <family val="2"/>
      </rPr>
      <t>0 kW</t>
    </r>
    <r>
      <rPr>
        <sz val="11"/>
        <color theme="1"/>
        <rFont val="Calibri"/>
        <family val="2"/>
      </rPr>
      <t xml:space="preserve">, 415V , Three phase grid tie Inverter Dual MPPT (each with unit of 5 kW) of 20kW capacity, IP 65 (Power Conditioning Unit) with In-build dual MPPT, capable of operating in grid feeding mode and capable of creating islanded microgrid, depending on the availability of grid. Capable for monitoring of parameters such as solar PV power, ac power, mode of operation, PV voltage, current, grid voltage, current, frequency, power factor,  etc. through  Institute SCADA  as per tender specifications. Capable of operating at 50 °C ambient &amp; inverter efficiency of 98% or higher is required.                                                                                                                                        </t>
    </r>
    <r>
      <rPr>
        <b/>
        <sz val="11"/>
        <color indexed="8"/>
        <rFont val="Calibri"/>
        <family val="2"/>
      </rPr>
      <t>THE DEFECT LIABILITY PERIOD SHALL BE of 3-YEARS.</t>
    </r>
    <r>
      <rPr>
        <sz val="11"/>
        <color theme="1"/>
        <rFont val="Calibri"/>
        <family val="2"/>
      </rPr>
      <t xml:space="preserve">
</t>
    </r>
  </si>
  <si>
    <r>
      <rPr>
        <b/>
        <sz val="11"/>
        <color indexed="8"/>
        <rFont val="Calibri"/>
        <family val="2"/>
      </rPr>
      <t>Structure for Solar Panel modules for installation on roof</t>
    </r>
    <r>
      <rPr>
        <sz val="11"/>
        <color theme="1"/>
        <rFont val="Calibri"/>
        <family val="2"/>
      </rPr>
      <t xml:space="preserve">
 Design, Supply &amp; installation of Module Mounting Structure (MMS) for 200 kWp  with GI 250_grade (stands) and GI (cross arms) of 350_grade material with minimum height of</t>
    </r>
    <r>
      <rPr>
        <sz val="11"/>
        <color indexed="10"/>
        <rFont val="Calibri"/>
        <family val="2"/>
      </rPr>
      <t xml:space="preserve"> </t>
    </r>
    <r>
      <rPr>
        <sz val="11"/>
        <rFont val="Calibri"/>
        <family val="2"/>
      </rPr>
      <t xml:space="preserve">2100 mm. </t>
    </r>
    <r>
      <rPr>
        <sz val="11"/>
        <color theme="1"/>
        <rFont val="Calibri"/>
        <family val="2"/>
      </rPr>
      <t xml:space="preserve">                        
      This will include the PCC foundation (M30 grade concrete)/ bolted GI structure on beam or columns of the buildings and GI framework for moounting the solar panels as per the detailed specifications. The bidder shall provide the STAAD report for mounting arrangement suitable to sustain 170 KMPH wind speed.                                                                                                                                                                                                              THE  </t>
    </r>
    <r>
      <rPr>
        <b/>
        <sz val="11"/>
        <color indexed="8"/>
        <rFont val="Calibri"/>
        <family val="2"/>
      </rPr>
      <t>DEFECT LIABILITY PEIOD SHALL BE 3-YEARS</t>
    </r>
  </si>
  <si>
    <r>
      <rPr>
        <b/>
        <sz val="11"/>
        <color indexed="8"/>
        <rFont val="Calibri"/>
        <family val="2"/>
      </rPr>
      <t>Three Phase LTCT meter with CTs</t>
    </r>
    <r>
      <rPr>
        <sz val="11"/>
        <color theme="1"/>
        <rFont val="Calibri"/>
        <family val="2"/>
      </rPr>
      <t xml:space="preserve">
      Supply, installation, testing &amp; commissioning of Energy meter (3P), of following specs….
•  Type- 3 phase 4 wire LTCT operated smart energy meter
•  Accuracy class- 0.5s
•  Energy parameter- import &amp; export energy</t>
    </r>
    <r>
      <rPr>
        <sz val="11"/>
        <color indexed="10"/>
        <rFont val="Calibri"/>
        <family val="2"/>
      </rPr>
      <t xml:space="preserve"> </t>
    </r>
    <r>
      <rPr>
        <i/>
        <sz val="11"/>
        <rFont val="Calibri"/>
        <family val="2"/>
      </rPr>
      <t>(Bi-directional)</t>
    </r>
    <r>
      <rPr>
        <sz val="11"/>
        <color theme="1"/>
        <rFont val="Calibri"/>
        <family val="2"/>
      </rPr>
      <t xml:space="preserve">
•  Operating voltage- 3x 240V single phase, +/- 10%
•  Operating current-  5A
•  Frequency- 50Hz, +/- 5%
•  Communication Protocol- DLMS compliance as per IS 15959, IS16444, IPv6
•  Communication Options- Optical Port/ RS485/ RS232/ Ethernet/ Wi-Fi/ GSM, compatibility for SCADA and AMI integration
•  Internal battery- yes: for power fail mode display operation
•  Standards- As per IS 16444, IEC 62052-11, IEC 62053-22, 62053-24, 62052-31,  IEC 60060-1
•  Power consumption, accuracy limit, impulse voltage, construction requirements, resistance to heat &amp; fire, climatic influence, electromagnetic compatibility (EMC)- As per above mentioned Standards
•  Security Policy-  data access: as per DLMS/ COSEM server
</t>
    </r>
    <r>
      <rPr>
        <b/>
        <sz val="11"/>
        <color indexed="8"/>
        <rFont val="Calibri"/>
        <family val="2"/>
      </rPr>
      <t>DEFECT LIABILITY PERIOD SHALL BE 3-YEARS.</t>
    </r>
  </si>
  <si>
    <t>PART - B</t>
  </si>
  <si>
    <t xml:space="preserve">Supplying, laying,testing &amp; commissioning of one no. XLPE/PVC inslated &amp; PVC sheathed power cable (Heavy class) aluminium conductor, steel armoured of size 4x120 sqmm 1.1 KV grade in following manners as required. </t>
  </si>
  <si>
    <t xml:space="preserve">ground </t>
  </si>
  <si>
    <t>surface</t>
  </si>
  <si>
    <t>pipe</t>
  </si>
  <si>
    <t>open duct</t>
  </si>
  <si>
    <t>Additional In ground</t>
  </si>
  <si>
    <t>Supplying and making end termination with brass compression gland and aluminium lugs for following size of PVC insulated and PVC sheathed / XLPE aluminium conductor cable of 1.1 KV grade as required.</t>
  </si>
  <si>
    <t xml:space="preserve">4 X 120 sq. mm (62mm) </t>
  </si>
  <si>
    <t>Pyranometer: SITC of Pyranometers (Operatig Temp:-40 to 80 deg Celsius) Spectral Response:0.31 to 2.8 microns,Sensitivity:7-14 microvolt/w/Sq.m Time response(95%):max 15sec Non linearity: ±0.5% Tilt Error: ±0.5% Input power:230VAC Non stability: Max ±0.8%</t>
  </si>
  <si>
    <t>Supplying and installing following size of perforated Hot Dipped Galvanised Iron cable tray (Galvanisation thickness not less than 50 microns) with perforation not more than 17.5%, in convenient sections, joined with connectors, suspended from the ceiling with G.I. suspenders including G.I. bolts &amp; nuts, etc. as required.</t>
  </si>
  <si>
    <t xml:space="preserve">100 mm width X 50 mm depth X 1.6 mm thickness </t>
  </si>
  <si>
    <t xml:space="preserve">150 mm width X 50 mm depth X 1.6 mm thickness </t>
  </si>
  <si>
    <t>Providing and fixing following rating and breaking capacity and pole MCCB with thermomagnetic release and terminal spreaders in existing cubicle panel board including drilling holes in cubicle panel, making connections, etc. as required.</t>
  </si>
  <si>
    <t xml:space="preserve">200 A, 25 KA,TPMCCB </t>
  </si>
  <si>
    <t>Providing and fixing accessorie (i.e._rotary handle / incomming/outgoing spreader link-(set of 4)) for MCCB up to DPX 250 in existing cubicle panel board  i/c drilling holes in cubicle panel, making connections, etc. as reqd.</t>
  </si>
  <si>
    <t>Rotary handle (Direct type)</t>
  </si>
  <si>
    <t>Rotary handle (Vary Depth)</t>
  </si>
  <si>
    <t>Spreader link (set of 4 )DPX 250</t>
  </si>
  <si>
    <t>Supply &amp; Laying of HDPE pipe of size 32 mm inner dia, 2mm thick I/c cartage, loading &amp; unloading etc. as reqd. (ISI mark)</t>
  </si>
  <si>
    <r>
      <t>Laying direct in ground</t>
    </r>
    <r>
      <rPr>
        <sz val="10"/>
        <color indexed="8"/>
        <rFont val="Calibri"/>
        <family val="2"/>
      </rPr>
      <t xml:space="preserve"> </t>
    </r>
    <r>
      <rPr>
        <sz val="10"/>
        <color indexed="8"/>
        <rFont val="Calibri"/>
        <family val="2"/>
      </rPr>
      <t>(</t>
    </r>
    <r>
      <rPr>
        <i/>
        <sz val="10"/>
        <color indexed="8"/>
        <rFont val="Calibri"/>
        <family val="2"/>
      </rPr>
      <t>Including excavation,sand cushioning,brick protection ,refilling trench and ramming in layer compleete as required.)</t>
    </r>
  </si>
  <si>
    <t>Laying direct in pipe</t>
  </si>
  <si>
    <t>Laying direct in open duct</t>
  </si>
  <si>
    <t>Laying on surface</t>
  </si>
  <si>
    <t>Supply &amp; Laying of HDPE pipe of size 50 mm inner dia, 2mm thick I/c cartage, loading &amp; unloading etc. as reqd. (ISI mark)</t>
  </si>
  <si>
    <t>KWp</t>
  </si>
  <si>
    <t>No.</t>
  </si>
  <si>
    <t>Set</t>
  </si>
  <si>
    <t>Nos.</t>
  </si>
  <si>
    <t>Mtr.</t>
  </si>
  <si>
    <t xml:space="preserve">Each </t>
  </si>
  <si>
    <t>set</t>
  </si>
  <si>
    <t>sets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</si>
  <si>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</si>
  <si>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</si>
  <si>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</si>
  <si>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</si>
  <si>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</si>
  <si>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</si>
  <si>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</si>
  <si>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</si>
  <si>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</si>
  <si>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</si>
  <si>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</si>
  <si>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</si>
  <si>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</si>
  <si>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</si>
  <si>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</si>
  <si>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</si>
  <si>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</si>
  <si>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</si>
  <si>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</si>
  <si>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</si>
  <si>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</si>
  <si>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</si>
  <si>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</si>
  <si>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</si>
  <si>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</si>
  <si>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</si>
  <si>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</si>
  <si>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</si>
  <si>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</si>
  <si>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</si>
  <si>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 xml:space="preserve">Name of Work:Providing, Installation Testing and commissioning of online grid 200 Kw roof top Solar PV Plant on the terrace of New Core Lab Building at IIT, Kanpur. </t>
  </si>
  <si>
    <t>Tender Inviting Authority:  Superintending Engineer, IWD IIT Kanpur</t>
  </si>
  <si>
    <t>Contract No:  34/SOLAR/2021/249 dated 16.12.2021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</si>
</sst>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8"/>
      <name val="Calibri"/>
      <family val="2"/>
    </font>
    <font>
      <sz val="11"/>
      <color indexed="10"/>
      <name val="Calibri"/>
      <family val="2"/>
    </font>
    <font>
      <i/>
      <sz val="11"/>
      <color indexed="8"/>
      <name val="Calibri"/>
      <family val="2"/>
    </font>
    <font>
      <i/>
      <sz val="11"/>
      <name val="Calibri"/>
      <family val="2"/>
    </font>
    <font>
      <b/>
      <u val="single"/>
      <sz val="11"/>
      <color indexed="8"/>
      <name val="Calibri"/>
      <family val="2"/>
    </font>
    <font>
      <sz val="11"/>
      <name val="Calibri"/>
      <family val="2"/>
    </font>
    <font>
      <sz val="1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sz val="12"/>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8" fillId="0" borderId="0" xfId="57" applyNumberFormat="1" applyFont="1" applyFill="1" applyBorder="1" applyAlignment="1" applyProtection="1">
      <alignment vertical="center"/>
      <protection locked="0"/>
    </xf>
    <xf numFmtId="0" fontId="6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8"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8"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70"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8" fillId="0" borderId="0" xfId="57" applyNumberFormat="1" applyFont="1" applyFill="1" applyAlignment="1" applyProtection="1">
      <alignment vertical="top"/>
      <protection/>
    </xf>
    <xf numFmtId="0" fontId="0" fillId="0" borderId="0" xfId="57" applyNumberFormat="1" applyFill="1">
      <alignment/>
      <protection/>
    </xf>
    <xf numFmtId="0" fontId="71" fillId="0" borderId="0" xfId="57" applyNumberFormat="1" applyFont="1" applyFill="1">
      <alignment/>
      <protection/>
    </xf>
    <xf numFmtId="0" fontId="72"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73" fillId="0" borderId="10" xfId="59" applyNumberFormat="1" applyFont="1" applyFill="1" applyBorder="1" applyAlignment="1">
      <alignment vertical="top" wrapText="1"/>
      <protection/>
    </xf>
    <xf numFmtId="0" fontId="74"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5"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6" fillId="33" borderId="10" xfId="59" applyNumberFormat="1" applyFont="1" applyFill="1" applyBorder="1" applyAlignment="1" applyProtection="1">
      <alignment vertical="center" wrapText="1"/>
      <protection locked="0"/>
    </xf>
    <xf numFmtId="0" fontId="70"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7" fillId="0" borderId="11" xfId="59" applyNumberFormat="1" applyFont="1" applyFill="1" applyBorder="1" applyAlignment="1">
      <alignment vertical="top"/>
      <protection/>
    </xf>
    <xf numFmtId="10" fontId="78"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73" fillId="0" borderId="10" xfId="59" applyNumberFormat="1" applyFont="1" applyFill="1" applyBorder="1" applyAlignment="1">
      <alignment horizontal="center" vertical="top" wrapText="1"/>
      <protection/>
    </xf>
    <xf numFmtId="0" fontId="66" fillId="0" borderId="0" xfId="0" applyFont="1" applyFill="1" applyBorder="1" applyAlignment="1">
      <alignment horizontal="center" vertical="top" wrapText="1"/>
    </xf>
    <xf numFmtId="0" fontId="50" fillId="0" borderId="11" xfId="0" applyFont="1" applyFill="1" applyBorder="1" applyAlignment="1">
      <alignment vertical="top" wrapText="1"/>
    </xf>
    <xf numFmtId="0" fontId="66" fillId="0" borderId="11" xfId="0" applyFont="1" applyFill="1" applyBorder="1" applyAlignment="1">
      <alignment horizontal="center" vertical="top" wrapText="1"/>
    </xf>
    <xf numFmtId="0" fontId="0" fillId="0" borderId="11" xfId="0" applyFill="1" applyBorder="1" applyAlignment="1">
      <alignment horizontal="left" vertical="top" wrapText="1"/>
    </xf>
    <xf numFmtId="0" fontId="66" fillId="0" borderId="11" xfId="0" applyFont="1" applyFill="1" applyBorder="1" applyAlignment="1">
      <alignment horizontal="justify" vertical="top" wrapText="1"/>
    </xf>
    <xf numFmtId="0" fontId="0" fillId="0" borderId="11" xfId="0" applyFill="1" applyBorder="1" applyAlignment="1">
      <alignment vertical="top" wrapText="1"/>
    </xf>
    <xf numFmtId="0" fontId="66" fillId="0" borderId="11" xfId="0" applyFont="1" applyFill="1" applyBorder="1" applyAlignment="1">
      <alignment horizontal="center" vertical="top"/>
    </xf>
    <xf numFmtId="0" fontId="67" fillId="0" borderId="11" xfId="0" applyFont="1" applyFill="1" applyBorder="1" applyAlignment="1">
      <alignment horizontal="center" vertical="top"/>
    </xf>
    <xf numFmtId="0" fontId="0" fillId="0" borderId="11" xfId="0" applyFill="1" applyBorder="1" applyAlignment="1">
      <alignment horizontal="center" vertical="top"/>
    </xf>
    <xf numFmtId="0" fontId="0" fillId="0" borderId="11" xfId="0" applyFill="1" applyBorder="1" applyAlignment="1">
      <alignment vertical="top"/>
    </xf>
    <xf numFmtId="0" fontId="22" fillId="0" borderId="11" xfId="0" applyFont="1" applyFill="1" applyBorder="1" applyAlignment="1">
      <alignment horizontal="justify" vertical="top" wrapText="1"/>
    </xf>
    <xf numFmtId="0" fontId="0" fillId="0" borderId="14" xfId="0" applyFill="1" applyBorder="1" applyAlignment="1">
      <alignment horizontal="center" vertical="top"/>
    </xf>
    <xf numFmtId="0" fontId="0" fillId="0" borderId="11" xfId="0" applyFill="1" applyBorder="1" applyAlignment="1">
      <alignment horizontal="center" vertical="top" wrapText="1"/>
    </xf>
    <xf numFmtId="0" fontId="22" fillId="0" borderId="11" xfId="39" applyFont="1" applyFill="1" applyBorder="1" applyAlignment="1">
      <alignment horizontal="center" vertical="top"/>
    </xf>
    <xf numFmtId="2" fontId="0" fillId="0" borderId="11" xfId="0" applyNumberFormat="1" applyFill="1" applyBorder="1" applyAlignment="1">
      <alignment horizontal="center" vertical="top"/>
    </xf>
    <xf numFmtId="1" fontId="0" fillId="0" borderId="11" xfId="0" applyNumberFormat="1" applyFill="1" applyBorder="1" applyAlignment="1">
      <alignment horizontal="center" vertical="top"/>
    </xf>
    <xf numFmtId="0" fontId="22" fillId="0" borderId="11" xfId="0" applyFont="1" applyFill="1" applyBorder="1" applyAlignment="1">
      <alignment horizontal="center" vertical="top" wrapText="1"/>
    </xf>
    <xf numFmtId="0" fontId="0" fillId="0" borderId="20" xfId="0" applyFill="1" applyBorder="1" applyAlignment="1">
      <alignment horizontal="center" vertical="top" wrapText="1"/>
    </xf>
    <xf numFmtId="0" fontId="0" fillId="0" borderId="20" xfId="0" applyFill="1" applyBorder="1" applyAlignment="1">
      <alignment horizontal="center" vertical="top"/>
    </xf>
    <xf numFmtId="0" fontId="22" fillId="0" borderId="20" xfId="39" applyFont="1" applyFill="1" applyBorder="1" applyAlignment="1">
      <alignment horizontal="center" vertical="top"/>
    </xf>
    <xf numFmtId="0" fontId="22" fillId="0" borderId="20" xfId="0" applyFont="1" applyFill="1" applyBorder="1" applyAlignment="1">
      <alignment horizontal="center"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9"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KTIWA~1\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KTIWA~1\AppData\Local\Te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1"/>
  <sheetViews>
    <sheetView showGridLines="0" zoomScalePageLayoutView="0" workbookViewId="0" topLeftCell="A1">
      <selection activeCell="D49" sqref="D49"/>
    </sheetView>
  </sheetViews>
  <sheetFormatPr defaultColWidth="9.140625" defaultRowHeight="15"/>
  <cols>
    <col min="1" max="1" width="14.8515625" style="27" customWidth="1"/>
    <col min="2" max="2" width="44.57421875" style="27" customWidth="1"/>
    <col min="3" max="3" width="13.71093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94" t="str">
        <f>B2&amp;" BoQ"</f>
        <v>Percentage BoQ</v>
      </c>
      <c r="B1" s="94"/>
      <c r="C1" s="94"/>
      <c r="D1" s="94"/>
      <c r="E1" s="94"/>
      <c r="F1" s="94"/>
      <c r="G1" s="94"/>
      <c r="H1" s="94"/>
      <c r="I1" s="94"/>
      <c r="J1" s="94"/>
      <c r="K1" s="94"/>
      <c r="L1" s="94"/>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95" t="s">
        <v>125</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75" customHeight="1">
      <c r="A5" s="95" t="s">
        <v>124</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6"/>
      <c r="IF5" s="6"/>
      <c r="IG5" s="6"/>
      <c r="IH5" s="6"/>
      <c r="II5" s="6"/>
    </row>
    <row r="6" spans="1:243" s="5" customFormat="1" ht="30.75" customHeight="1">
      <c r="A6" s="95" t="s">
        <v>126</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6"/>
      <c r="IF6" s="6"/>
      <c r="IG6" s="6"/>
      <c r="IH6" s="6"/>
      <c r="II6" s="6"/>
    </row>
    <row r="7" spans="1:243" s="5" customFormat="1" ht="29.25" customHeight="1" hidden="1">
      <c r="A7" s="96" t="s">
        <v>7</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30" t="s">
        <v>51</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8"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5.75">
      <c r="A13" s="67">
        <v>1</v>
      </c>
      <c r="B13" s="68" t="s">
        <v>55</v>
      </c>
      <c r="C13" s="33" t="s">
        <v>33</v>
      </c>
      <c r="D13" s="69"/>
      <c r="E13" s="67"/>
      <c r="F13" s="34"/>
      <c r="G13" s="15"/>
      <c r="H13" s="15"/>
      <c r="I13" s="34"/>
      <c r="J13" s="16"/>
      <c r="K13" s="17"/>
      <c r="L13" s="17"/>
      <c r="M13" s="18"/>
      <c r="N13" s="19"/>
      <c r="O13" s="19"/>
      <c r="P13" s="35"/>
      <c r="Q13" s="19"/>
      <c r="R13" s="19"/>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7"/>
      <c r="BB13" s="38"/>
      <c r="BC13" s="39"/>
      <c r="IE13" s="21">
        <v>1</v>
      </c>
      <c r="IF13" s="21" t="s">
        <v>32</v>
      </c>
      <c r="IG13" s="21" t="s">
        <v>33</v>
      </c>
      <c r="IH13" s="21">
        <v>10</v>
      </c>
      <c r="II13" s="21" t="s">
        <v>34</v>
      </c>
    </row>
    <row r="14" spans="1:243" s="20" customFormat="1" ht="409.5">
      <c r="A14" s="69">
        <v>1.01</v>
      </c>
      <c r="B14" s="70" t="s">
        <v>56</v>
      </c>
      <c r="C14" s="33" t="s">
        <v>39</v>
      </c>
      <c r="D14" s="79">
        <v>200</v>
      </c>
      <c r="E14" s="84" t="s">
        <v>86</v>
      </c>
      <c r="F14" s="58">
        <v>30000</v>
      </c>
      <c r="G14" s="22"/>
      <c r="H14" s="15"/>
      <c r="I14" s="34" t="s">
        <v>36</v>
      </c>
      <c r="J14" s="16">
        <f>IF(I14="Less(-)",-1,1)</f>
        <v>1</v>
      </c>
      <c r="K14" s="17" t="s">
        <v>46</v>
      </c>
      <c r="L14" s="17" t="s">
        <v>6</v>
      </c>
      <c r="M14" s="40"/>
      <c r="N14" s="22"/>
      <c r="O14" s="22"/>
      <c r="P14" s="41"/>
      <c r="Q14" s="22"/>
      <c r="R14" s="22"/>
      <c r="S14" s="41"/>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59">
        <f>total_amount_ba($B$2,$D$2,D14,F14,J14,K14,M14)</f>
        <v>6000000</v>
      </c>
      <c r="BB14" s="65">
        <f>BA14+SUM(N14:AZ14)</f>
        <v>6000000</v>
      </c>
      <c r="BC14" s="39" t="str">
        <f>SpellNumber(L14,BB14)</f>
        <v>INR  Sixty Lakh    Only</v>
      </c>
      <c r="IE14" s="21">
        <v>1.01</v>
      </c>
      <c r="IF14" s="21" t="s">
        <v>37</v>
      </c>
      <c r="IG14" s="21" t="s">
        <v>33</v>
      </c>
      <c r="IH14" s="21">
        <v>123.223</v>
      </c>
      <c r="II14" s="21" t="s">
        <v>35</v>
      </c>
    </row>
    <row r="15" spans="1:243" s="20" customFormat="1" ht="15">
      <c r="A15" s="69">
        <v>2</v>
      </c>
      <c r="B15" s="71" t="s">
        <v>57</v>
      </c>
      <c r="C15" s="33" t="s">
        <v>40</v>
      </c>
      <c r="D15" s="69"/>
      <c r="E15" s="67"/>
      <c r="F15" s="34"/>
      <c r="G15" s="15"/>
      <c r="H15" s="15"/>
      <c r="I15" s="34"/>
      <c r="J15" s="16"/>
      <c r="K15" s="17"/>
      <c r="L15" s="17"/>
      <c r="M15" s="18"/>
      <c r="N15" s="19"/>
      <c r="O15" s="19"/>
      <c r="P15" s="35"/>
      <c r="Q15" s="19"/>
      <c r="R15" s="19"/>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7"/>
      <c r="BB15" s="38"/>
      <c r="BC15" s="39"/>
      <c r="IE15" s="21">
        <v>1.02</v>
      </c>
      <c r="IF15" s="21" t="s">
        <v>38</v>
      </c>
      <c r="IG15" s="21" t="s">
        <v>39</v>
      </c>
      <c r="IH15" s="21">
        <v>213</v>
      </c>
      <c r="II15" s="21" t="s">
        <v>35</v>
      </c>
    </row>
    <row r="16" spans="1:243" s="20" customFormat="1" ht="270">
      <c r="A16" s="69">
        <v>2.01</v>
      </c>
      <c r="B16" s="72" t="s">
        <v>58</v>
      </c>
      <c r="C16" s="33" t="s">
        <v>42</v>
      </c>
      <c r="D16" s="79">
        <v>10</v>
      </c>
      <c r="E16" s="84" t="s">
        <v>87</v>
      </c>
      <c r="F16" s="58">
        <v>115000</v>
      </c>
      <c r="G16" s="22"/>
      <c r="H16" s="22"/>
      <c r="I16" s="34" t="s">
        <v>36</v>
      </c>
      <c r="J16" s="16">
        <f>IF(I16="Less(-)",-1,1)</f>
        <v>1</v>
      </c>
      <c r="K16" s="17" t="s">
        <v>46</v>
      </c>
      <c r="L16" s="17" t="s">
        <v>6</v>
      </c>
      <c r="M16" s="42"/>
      <c r="N16" s="22"/>
      <c r="O16" s="22"/>
      <c r="P16" s="41"/>
      <c r="Q16" s="22"/>
      <c r="R16" s="22"/>
      <c r="S16" s="41"/>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59">
        <f aca="true" t="shared" si="0" ref="BA16:BA31">total_amount_ba($B$2,$D$2,D16,F16,J16,K16,M16)</f>
        <v>1150000</v>
      </c>
      <c r="BB16" s="65">
        <f aca="true" t="shared" si="1" ref="BB16:BB31">BA16+SUM(N16:AZ16)</f>
        <v>1150000</v>
      </c>
      <c r="BC16" s="39" t="str">
        <f>SpellNumber(L16,BB16)</f>
        <v>INR  Eleven Lakh Fifty Thousand    Only</v>
      </c>
      <c r="IE16" s="21">
        <v>2</v>
      </c>
      <c r="IF16" s="21" t="s">
        <v>32</v>
      </c>
      <c r="IG16" s="21" t="s">
        <v>40</v>
      </c>
      <c r="IH16" s="21">
        <v>10</v>
      </c>
      <c r="II16" s="21" t="s">
        <v>35</v>
      </c>
    </row>
    <row r="17" spans="1:243" s="20" customFormat="1" ht="285">
      <c r="A17" s="73">
        <v>3</v>
      </c>
      <c r="B17" s="70" t="s">
        <v>59</v>
      </c>
      <c r="C17" s="33" t="s">
        <v>43</v>
      </c>
      <c r="D17" s="75">
        <v>1</v>
      </c>
      <c r="E17" s="85" t="s">
        <v>88</v>
      </c>
      <c r="F17" s="58">
        <v>1200000</v>
      </c>
      <c r="G17" s="22"/>
      <c r="H17" s="22"/>
      <c r="I17" s="34" t="s">
        <v>36</v>
      </c>
      <c r="J17" s="16">
        <f>IF(I17="Less(-)",-1,1)</f>
        <v>1</v>
      </c>
      <c r="K17" s="17" t="s">
        <v>46</v>
      </c>
      <c r="L17" s="17" t="s">
        <v>6</v>
      </c>
      <c r="M17" s="42"/>
      <c r="N17" s="22"/>
      <c r="O17" s="22"/>
      <c r="P17" s="41"/>
      <c r="Q17" s="22"/>
      <c r="R17" s="22"/>
      <c r="S17" s="41"/>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59">
        <f t="shared" si="0"/>
        <v>1200000</v>
      </c>
      <c r="BB17" s="65">
        <f t="shared" si="1"/>
        <v>1200000</v>
      </c>
      <c r="BC17" s="39" t="str">
        <f aca="true" t="shared" si="2" ref="BC17:BC24">SpellNumber(L17,BB17)</f>
        <v>INR  Twelve Lakh    Only</v>
      </c>
      <c r="IE17" s="21">
        <v>3</v>
      </c>
      <c r="IF17" s="21" t="s">
        <v>41</v>
      </c>
      <c r="IG17" s="21" t="s">
        <v>42</v>
      </c>
      <c r="IH17" s="21">
        <v>10</v>
      </c>
      <c r="II17" s="21" t="s">
        <v>35</v>
      </c>
    </row>
    <row r="18" spans="1:243" s="20" customFormat="1" ht="409.5">
      <c r="A18" s="73">
        <v>4</v>
      </c>
      <c r="B18" s="70" t="s">
        <v>60</v>
      </c>
      <c r="C18" s="33" t="s">
        <v>94</v>
      </c>
      <c r="D18" s="80">
        <v>4</v>
      </c>
      <c r="E18" s="86" t="s">
        <v>89</v>
      </c>
      <c r="F18" s="58">
        <v>24000</v>
      </c>
      <c r="G18" s="22"/>
      <c r="H18" s="22"/>
      <c r="I18" s="34" t="s">
        <v>36</v>
      </c>
      <c r="J18" s="16">
        <f>IF(I18="Less(-)",-1,1)</f>
        <v>1</v>
      </c>
      <c r="K18" s="17" t="s">
        <v>46</v>
      </c>
      <c r="L18" s="17" t="s">
        <v>6</v>
      </c>
      <c r="M18" s="42"/>
      <c r="N18" s="22"/>
      <c r="O18" s="22"/>
      <c r="P18" s="41"/>
      <c r="Q18" s="22"/>
      <c r="R18" s="22"/>
      <c r="S18" s="41"/>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59">
        <f t="shared" si="0"/>
        <v>96000</v>
      </c>
      <c r="BB18" s="65">
        <f t="shared" si="1"/>
        <v>96000</v>
      </c>
      <c r="BC18" s="39" t="str">
        <f t="shared" si="2"/>
        <v>INR  Ninety Six Thousand    Only</v>
      </c>
      <c r="IE18" s="21">
        <v>1.01</v>
      </c>
      <c r="IF18" s="21" t="s">
        <v>37</v>
      </c>
      <c r="IG18" s="21" t="s">
        <v>33</v>
      </c>
      <c r="IH18" s="21">
        <v>123.223</v>
      </c>
      <c r="II18" s="21" t="s">
        <v>35</v>
      </c>
    </row>
    <row r="19" spans="1:243" s="20" customFormat="1" ht="15.75">
      <c r="A19" s="74">
        <v>5</v>
      </c>
      <c r="B19" s="68" t="s">
        <v>61</v>
      </c>
      <c r="C19" s="33" t="s">
        <v>95</v>
      </c>
      <c r="D19" s="69"/>
      <c r="E19" s="67"/>
      <c r="F19" s="34"/>
      <c r="G19" s="15"/>
      <c r="H19" s="15"/>
      <c r="I19" s="34"/>
      <c r="J19" s="16"/>
      <c r="K19" s="17"/>
      <c r="L19" s="17"/>
      <c r="M19" s="18"/>
      <c r="N19" s="19"/>
      <c r="O19" s="19"/>
      <c r="P19" s="35"/>
      <c r="Q19" s="19"/>
      <c r="R19" s="19"/>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7"/>
      <c r="BB19" s="38"/>
      <c r="BC19" s="39"/>
      <c r="IE19" s="21">
        <v>1.02</v>
      </c>
      <c r="IF19" s="21" t="s">
        <v>38</v>
      </c>
      <c r="IG19" s="21" t="s">
        <v>39</v>
      </c>
      <c r="IH19" s="21">
        <v>213</v>
      </c>
      <c r="II19" s="21" t="s">
        <v>35</v>
      </c>
    </row>
    <row r="20" spans="1:243" s="20" customFormat="1" ht="75">
      <c r="A20" s="75">
        <v>6</v>
      </c>
      <c r="B20" s="72" t="s">
        <v>62</v>
      </c>
      <c r="C20" s="33" t="s">
        <v>96</v>
      </c>
      <c r="D20" s="69"/>
      <c r="E20" s="67"/>
      <c r="F20" s="34"/>
      <c r="G20" s="15"/>
      <c r="H20" s="15"/>
      <c r="I20" s="34"/>
      <c r="J20" s="16"/>
      <c r="K20" s="17"/>
      <c r="L20" s="17"/>
      <c r="M20" s="18"/>
      <c r="N20" s="19"/>
      <c r="O20" s="19"/>
      <c r="P20" s="35"/>
      <c r="Q20" s="19"/>
      <c r="R20" s="19"/>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7"/>
      <c r="BB20" s="38"/>
      <c r="BC20" s="39"/>
      <c r="IE20" s="21">
        <v>2</v>
      </c>
      <c r="IF20" s="21" t="s">
        <v>32</v>
      </c>
      <c r="IG20" s="21" t="s">
        <v>40</v>
      </c>
      <c r="IH20" s="21">
        <v>10</v>
      </c>
      <c r="II20" s="21" t="s">
        <v>35</v>
      </c>
    </row>
    <row r="21" spans="1:243" s="20" customFormat="1" ht="15">
      <c r="A21" s="75">
        <v>6.01</v>
      </c>
      <c r="B21" s="76" t="s">
        <v>63</v>
      </c>
      <c r="C21" s="33" t="s">
        <v>97</v>
      </c>
      <c r="D21" s="81">
        <v>5</v>
      </c>
      <c r="E21" s="85" t="s">
        <v>90</v>
      </c>
      <c r="F21" s="58">
        <v>720</v>
      </c>
      <c r="G21" s="22"/>
      <c r="H21" s="22"/>
      <c r="I21" s="34" t="s">
        <v>36</v>
      </c>
      <c r="J21" s="16">
        <f>IF(I21="Less(-)",-1,1)</f>
        <v>1</v>
      </c>
      <c r="K21" s="17" t="s">
        <v>46</v>
      </c>
      <c r="L21" s="17" t="s">
        <v>6</v>
      </c>
      <c r="M21" s="42"/>
      <c r="N21" s="22"/>
      <c r="O21" s="22"/>
      <c r="P21" s="41"/>
      <c r="Q21" s="22"/>
      <c r="R21" s="22"/>
      <c r="S21" s="41"/>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59">
        <f t="shared" si="0"/>
        <v>3600</v>
      </c>
      <c r="BB21" s="65">
        <f t="shared" si="1"/>
        <v>3600</v>
      </c>
      <c r="BC21" s="39" t="str">
        <f t="shared" si="2"/>
        <v>INR  Three Thousand Six Hundred    Only</v>
      </c>
      <c r="IE21" s="21">
        <v>3</v>
      </c>
      <c r="IF21" s="21" t="s">
        <v>41</v>
      </c>
      <c r="IG21" s="21" t="s">
        <v>42</v>
      </c>
      <c r="IH21" s="21">
        <v>10</v>
      </c>
      <c r="II21" s="21" t="s">
        <v>35</v>
      </c>
    </row>
    <row r="22" spans="1:243" s="20" customFormat="1" ht="28.5">
      <c r="A22" s="75">
        <v>6.02</v>
      </c>
      <c r="B22" s="76" t="s">
        <v>64</v>
      </c>
      <c r="C22" s="33" t="s">
        <v>98</v>
      </c>
      <c r="D22" s="81">
        <v>50</v>
      </c>
      <c r="E22" s="85" t="s">
        <v>90</v>
      </c>
      <c r="F22" s="58">
        <v>583</v>
      </c>
      <c r="G22" s="22"/>
      <c r="H22" s="22"/>
      <c r="I22" s="34" t="s">
        <v>36</v>
      </c>
      <c r="J22" s="16">
        <f>IF(I22="Less(-)",-1,1)</f>
        <v>1</v>
      </c>
      <c r="K22" s="17" t="s">
        <v>46</v>
      </c>
      <c r="L22" s="17" t="s">
        <v>6</v>
      </c>
      <c r="M22" s="42"/>
      <c r="N22" s="22"/>
      <c r="O22" s="22"/>
      <c r="P22" s="41"/>
      <c r="Q22" s="22"/>
      <c r="R22" s="22"/>
      <c r="S22" s="41"/>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59">
        <f t="shared" si="0"/>
        <v>29150</v>
      </c>
      <c r="BB22" s="65">
        <f t="shared" si="1"/>
        <v>29150</v>
      </c>
      <c r="BC22" s="39" t="str">
        <f t="shared" si="2"/>
        <v>INR  Twenty Nine Thousand One Hundred &amp; Fifty  Only</v>
      </c>
      <c r="IE22" s="21">
        <v>1.01</v>
      </c>
      <c r="IF22" s="21" t="s">
        <v>37</v>
      </c>
      <c r="IG22" s="21" t="s">
        <v>33</v>
      </c>
      <c r="IH22" s="21">
        <v>123.223</v>
      </c>
      <c r="II22" s="21" t="s">
        <v>35</v>
      </c>
    </row>
    <row r="23" spans="1:243" s="20" customFormat="1" ht="15">
      <c r="A23" s="75">
        <v>6.03</v>
      </c>
      <c r="B23" s="76" t="s">
        <v>65</v>
      </c>
      <c r="C23" s="33" t="s">
        <v>99</v>
      </c>
      <c r="D23" s="81">
        <v>10</v>
      </c>
      <c r="E23" s="85" t="s">
        <v>90</v>
      </c>
      <c r="F23" s="58">
        <v>533</v>
      </c>
      <c r="G23" s="22"/>
      <c r="H23" s="22"/>
      <c r="I23" s="34" t="s">
        <v>36</v>
      </c>
      <c r="J23" s="16">
        <f>IF(I23="Less(-)",-1,1)</f>
        <v>1</v>
      </c>
      <c r="K23" s="17" t="s">
        <v>46</v>
      </c>
      <c r="L23" s="17" t="s">
        <v>6</v>
      </c>
      <c r="M23" s="42"/>
      <c r="N23" s="22"/>
      <c r="O23" s="22"/>
      <c r="P23" s="41"/>
      <c r="Q23" s="22"/>
      <c r="R23" s="22"/>
      <c r="S23" s="41"/>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59">
        <f t="shared" si="0"/>
        <v>5330</v>
      </c>
      <c r="BB23" s="65">
        <f t="shared" si="1"/>
        <v>5330</v>
      </c>
      <c r="BC23" s="39" t="str">
        <f t="shared" si="2"/>
        <v>INR  Five Thousand Three Hundred &amp; Thirty  Only</v>
      </c>
      <c r="IE23" s="21">
        <v>1.02</v>
      </c>
      <c r="IF23" s="21" t="s">
        <v>38</v>
      </c>
      <c r="IG23" s="21" t="s">
        <v>39</v>
      </c>
      <c r="IH23" s="21">
        <v>213</v>
      </c>
      <c r="II23" s="21" t="s">
        <v>35</v>
      </c>
    </row>
    <row r="24" spans="1:243" s="20" customFormat="1" ht="15">
      <c r="A24" s="75">
        <v>6.04</v>
      </c>
      <c r="B24" s="76" t="s">
        <v>66</v>
      </c>
      <c r="C24" s="33" t="s">
        <v>100</v>
      </c>
      <c r="D24" s="81">
        <v>100</v>
      </c>
      <c r="E24" s="85" t="s">
        <v>90</v>
      </c>
      <c r="F24" s="58">
        <v>521</v>
      </c>
      <c r="G24" s="22"/>
      <c r="H24" s="22"/>
      <c r="I24" s="34" t="s">
        <v>36</v>
      </c>
      <c r="J24" s="16">
        <f aca="true" t="shared" si="3" ref="J24:J31">IF(I24="Less(-)",-1,1)</f>
        <v>1</v>
      </c>
      <c r="K24" s="17" t="s">
        <v>46</v>
      </c>
      <c r="L24" s="17" t="s">
        <v>6</v>
      </c>
      <c r="M24" s="42"/>
      <c r="N24" s="22"/>
      <c r="O24" s="22"/>
      <c r="P24" s="41"/>
      <c r="Q24" s="22"/>
      <c r="R24" s="22"/>
      <c r="S24" s="41"/>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59">
        <f t="shared" si="0"/>
        <v>52100</v>
      </c>
      <c r="BB24" s="65">
        <f t="shared" si="1"/>
        <v>52100</v>
      </c>
      <c r="BC24" s="39" t="str">
        <f t="shared" si="2"/>
        <v>INR  Fifty Two Thousand One Hundred    Only</v>
      </c>
      <c r="IE24" s="21">
        <v>1.02</v>
      </c>
      <c r="IF24" s="21" t="s">
        <v>38</v>
      </c>
      <c r="IG24" s="21" t="s">
        <v>39</v>
      </c>
      <c r="IH24" s="21">
        <v>213</v>
      </c>
      <c r="II24" s="21" t="s">
        <v>35</v>
      </c>
    </row>
    <row r="25" spans="1:243" s="20" customFormat="1" ht="28.5">
      <c r="A25" s="75">
        <v>6.05</v>
      </c>
      <c r="B25" s="76" t="s">
        <v>67</v>
      </c>
      <c r="C25" s="33" t="s">
        <v>101</v>
      </c>
      <c r="D25" s="81">
        <f>D21</f>
        <v>5</v>
      </c>
      <c r="E25" s="85" t="s">
        <v>90</v>
      </c>
      <c r="F25" s="58">
        <v>654</v>
      </c>
      <c r="G25" s="22"/>
      <c r="H25" s="22"/>
      <c r="I25" s="34" t="s">
        <v>36</v>
      </c>
      <c r="J25" s="16">
        <f t="shared" si="3"/>
        <v>1</v>
      </c>
      <c r="K25" s="17" t="s">
        <v>46</v>
      </c>
      <c r="L25" s="17" t="s">
        <v>6</v>
      </c>
      <c r="M25" s="42"/>
      <c r="N25" s="22"/>
      <c r="O25" s="22"/>
      <c r="P25" s="41"/>
      <c r="Q25" s="22"/>
      <c r="R25" s="22"/>
      <c r="S25" s="41"/>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59">
        <f t="shared" si="0"/>
        <v>3270</v>
      </c>
      <c r="BB25" s="65">
        <f t="shared" si="1"/>
        <v>3270</v>
      </c>
      <c r="BC25" s="39" t="str">
        <f>SpellNumber(L25,BB25)</f>
        <v>INR  Three Thousand Two Hundred &amp; Seventy  Only</v>
      </c>
      <c r="IE25" s="21">
        <v>2</v>
      </c>
      <c r="IF25" s="21" t="s">
        <v>32</v>
      </c>
      <c r="IG25" s="21" t="s">
        <v>40</v>
      </c>
      <c r="IH25" s="21">
        <v>10</v>
      </c>
      <c r="II25" s="21" t="s">
        <v>35</v>
      </c>
    </row>
    <row r="26" spans="1:243" s="20" customFormat="1" ht="75">
      <c r="A26" s="75">
        <v>7</v>
      </c>
      <c r="B26" s="72" t="s">
        <v>68</v>
      </c>
      <c r="C26" s="33" t="s">
        <v>102</v>
      </c>
      <c r="D26" s="69"/>
      <c r="E26" s="67"/>
      <c r="F26" s="34"/>
      <c r="G26" s="15"/>
      <c r="H26" s="15"/>
      <c r="I26" s="34"/>
      <c r="J26" s="16"/>
      <c r="K26" s="17"/>
      <c r="L26" s="17"/>
      <c r="M26" s="18"/>
      <c r="N26" s="19"/>
      <c r="O26" s="19"/>
      <c r="P26" s="35"/>
      <c r="Q26" s="19"/>
      <c r="R26" s="19"/>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7"/>
      <c r="BB26" s="38"/>
      <c r="BC26" s="39"/>
      <c r="IE26" s="21">
        <v>3</v>
      </c>
      <c r="IF26" s="21" t="s">
        <v>41</v>
      </c>
      <c r="IG26" s="21" t="s">
        <v>42</v>
      </c>
      <c r="IH26" s="21">
        <v>10</v>
      </c>
      <c r="II26" s="21" t="s">
        <v>35</v>
      </c>
    </row>
    <row r="27" spans="1:243" s="20" customFormat="1" ht="28.5">
      <c r="A27" s="75">
        <v>7.01</v>
      </c>
      <c r="B27" s="76" t="s">
        <v>69</v>
      </c>
      <c r="C27" s="33" t="s">
        <v>103</v>
      </c>
      <c r="D27" s="82">
        <f>4*2</f>
        <v>8</v>
      </c>
      <c r="E27" s="85" t="s">
        <v>91</v>
      </c>
      <c r="F27" s="58">
        <v>716</v>
      </c>
      <c r="G27" s="22"/>
      <c r="H27" s="22"/>
      <c r="I27" s="34" t="s">
        <v>36</v>
      </c>
      <c r="J27" s="16">
        <f t="shared" si="3"/>
        <v>1</v>
      </c>
      <c r="K27" s="17" t="s">
        <v>46</v>
      </c>
      <c r="L27" s="17" t="s">
        <v>6</v>
      </c>
      <c r="M27" s="42"/>
      <c r="N27" s="22"/>
      <c r="O27" s="22"/>
      <c r="P27" s="41"/>
      <c r="Q27" s="22"/>
      <c r="R27" s="22"/>
      <c r="S27" s="41"/>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59">
        <f t="shared" si="0"/>
        <v>5728</v>
      </c>
      <c r="BB27" s="65">
        <f t="shared" si="1"/>
        <v>5728</v>
      </c>
      <c r="BC27" s="39" t="str">
        <f>SpellNumber(L27,BB27)</f>
        <v>INR  Five Thousand Seven Hundred &amp; Twenty Eight  Only</v>
      </c>
      <c r="IE27" s="21">
        <v>1.01</v>
      </c>
      <c r="IF27" s="21" t="s">
        <v>37</v>
      </c>
      <c r="IG27" s="21" t="s">
        <v>33</v>
      </c>
      <c r="IH27" s="21">
        <v>123.223</v>
      </c>
      <c r="II27" s="21" t="s">
        <v>35</v>
      </c>
    </row>
    <row r="28" spans="1:243" s="20" customFormat="1" ht="90">
      <c r="A28" s="75">
        <v>8</v>
      </c>
      <c r="B28" s="77" t="s">
        <v>70</v>
      </c>
      <c r="C28" s="33" t="s">
        <v>104</v>
      </c>
      <c r="D28" s="83">
        <v>1</v>
      </c>
      <c r="E28" s="87" t="s">
        <v>92</v>
      </c>
      <c r="F28" s="58">
        <v>139490</v>
      </c>
      <c r="G28" s="22"/>
      <c r="H28" s="22"/>
      <c r="I28" s="34" t="s">
        <v>36</v>
      </c>
      <c r="J28" s="16">
        <f t="shared" si="3"/>
        <v>1</v>
      </c>
      <c r="K28" s="17" t="s">
        <v>46</v>
      </c>
      <c r="L28" s="17" t="s">
        <v>6</v>
      </c>
      <c r="M28" s="42"/>
      <c r="N28" s="22"/>
      <c r="O28" s="22"/>
      <c r="P28" s="41"/>
      <c r="Q28" s="22"/>
      <c r="R28" s="22"/>
      <c r="S28" s="41"/>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43"/>
      <c r="AV28" s="36"/>
      <c r="AW28" s="36"/>
      <c r="AX28" s="36"/>
      <c r="AY28" s="36"/>
      <c r="AZ28" s="36"/>
      <c r="BA28" s="59">
        <f t="shared" si="0"/>
        <v>139490</v>
      </c>
      <c r="BB28" s="65">
        <f t="shared" si="1"/>
        <v>139490</v>
      </c>
      <c r="BC28" s="39" t="str">
        <f>SpellNumber(L28,BB28)</f>
        <v>INR  One Lakh Thirty Nine Thousand Four Hundred &amp; Ninety  Only</v>
      </c>
      <c r="IE28" s="21">
        <v>1.02</v>
      </c>
      <c r="IF28" s="21" t="s">
        <v>38</v>
      </c>
      <c r="IG28" s="21" t="s">
        <v>39</v>
      </c>
      <c r="IH28" s="21">
        <v>213</v>
      </c>
      <c r="II28" s="21" t="s">
        <v>35</v>
      </c>
    </row>
    <row r="29" spans="1:243" s="20" customFormat="1" ht="120">
      <c r="A29" s="75">
        <v>9</v>
      </c>
      <c r="B29" s="72" t="s">
        <v>71</v>
      </c>
      <c r="C29" s="33" t="s">
        <v>105</v>
      </c>
      <c r="D29" s="69"/>
      <c r="E29" s="67"/>
      <c r="F29" s="34"/>
      <c r="G29" s="15"/>
      <c r="H29" s="15"/>
      <c r="I29" s="34"/>
      <c r="J29" s="16"/>
      <c r="K29" s="17"/>
      <c r="L29" s="17"/>
      <c r="M29" s="18"/>
      <c r="N29" s="19"/>
      <c r="O29" s="19"/>
      <c r="P29" s="35"/>
      <c r="Q29" s="19"/>
      <c r="R29" s="19"/>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7"/>
      <c r="BB29" s="38"/>
      <c r="BC29" s="39"/>
      <c r="IE29" s="21">
        <v>2</v>
      </c>
      <c r="IF29" s="21" t="s">
        <v>32</v>
      </c>
      <c r="IG29" s="21" t="s">
        <v>40</v>
      </c>
      <c r="IH29" s="21">
        <v>10</v>
      </c>
      <c r="II29" s="21" t="s">
        <v>35</v>
      </c>
    </row>
    <row r="30" spans="1:243" s="20" customFormat="1" ht="30">
      <c r="A30" s="75">
        <v>9.01</v>
      </c>
      <c r="B30" s="72" t="s">
        <v>72</v>
      </c>
      <c r="C30" s="33" t="s">
        <v>106</v>
      </c>
      <c r="D30" s="81">
        <v>200</v>
      </c>
      <c r="E30" s="85" t="s">
        <v>90</v>
      </c>
      <c r="F30" s="58">
        <v>525.23</v>
      </c>
      <c r="G30" s="22"/>
      <c r="H30" s="22"/>
      <c r="I30" s="34" t="s">
        <v>36</v>
      </c>
      <c r="J30" s="16">
        <f t="shared" si="3"/>
        <v>1</v>
      </c>
      <c r="K30" s="17" t="s">
        <v>46</v>
      </c>
      <c r="L30" s="17" t="s">
        <v>6</v>
      </c>
      <c r="M30" s="42"/>
      <c r="N30" s="22"/>
      <c r="O30" s="22"/>
      <c r="P30" s="41"/>
      <c r="Q30" s="22"/>
      <c r="R30" s="22"/>
      <c r="S30" s="41"/>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59">
        <f t="shared" si="0"/>
        <v>105046</v>
      </c>
      <c r="BB30" s="65">
        <f t="shared" si="1"/>
        <v>105046</v>
      </c>
      <c r="BC30" s="39" t="str">
        <f>SpellNumber(L30,BB30)</f>
        <v>INR  One Lakh Five Thousand  &amp;Forty Six  Only</v>
      </c>
      <c r="IE30" s="21">
        <v>3</v>
      </c>
      <c r="IF30" s="21" t="s">
        <v>41</v>
      </c>
      <c r="IG30" s="21" t="s">
        <v>42</v>
      </c>
      <c r="IH30" s="21">
        <v>10</v>
      </c>
      <c r="II30" s="21" t="s">
        <v>35</v>
      </c>
    </row>
    <row r="31" spans="1:243" s="20" customFormat="1" ht="30">
      <c r="A31" s="75">
        <v>9.02</v>
      </c>
      <c r="B31" s="72" t="s">
        <v>73</v>
      </c>
      <c r="C31" s="33" t="s">
        <v>107</v>
      </c>
      <c r="D31" s="81">
        <v>250</v>
      </c>
      <c r="E31" s="85" t="s">
        <v>90</v>
      </c>
      <c r="F31" s="58">
        <v>564.65</v>
      </c>
      <c r="G31" s="22"/>
      <c r="H31" s="22"/>
      <c r="I31" s="34" t="s">
        <v>36</v>
      </c>
      <c r="J31" s="16">
        <f t="shared" si="3"/>
        <v>1</v>
      </c>
      <c r="K31" s="17" t="s">
        <v>46</v>
      </c>
      <c r="L31" s="17" t="s">
        <v>6</v>
      </c>
      <c r="M31" s="42"/>
      <c r="N31" s="22"/>
      <c r="O31" s="22"/>
      <c r="P31" s="41"/>
      <c r="Q31" s="22"/>
      <c r="R31" s="22"/>
      <c r="S31" s="41"/>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59">
        <f t="shared" si="0"/>
        <v>141162.5</v>
      </c>
      <c r="BB31" s="65">
        <f t="shared" si="1"/>
        <v>141162.5</v>
      </c>
      <c r="BC31" s="39" t="str">
        <f>SpellNumber(L31,BB31)</f>
        <v>INR  One Lakh Forty One Thousand One Hundred &amp; Sixty Two  and Paise Fifty Only</v>
      </c>
      <c r="IE31" s="21">
        <v>1.01</v>
      </c>
      <c r="IF31" s="21" t="s">
        <v>37</v>
      </c>
      <c r="IG31" s="21" t="s">
        <v>33</v>
      </c>
      <c r="IH31" s="21">
        <v>123.223</v>
      </c>
      <c r="II31" s="21" t="s">
        <v>35</v>
      </c>
    </row>
    <row r="32" spans="1:243" s="20" customFormat="1" ht="90">
      <c r="A32" s="78">
        <v>10</v>
      </c>
      <c r="B32" s="72" t="s">
        <v>74</v>
      </c>
      <c r="C32" s="33" t="s">
        <v>108</v>
      </c>
      <c r="D32" s="69"/>
      <c r="E32" s="67"/>
      <c r="F32" s="34"/>
      <c r="G32" s="15"/>
      <c r="H32" s="15"/>
      <c r="I32" s="34"/>
      <c r="J32" s="16"/>
      <c r="K32" s="17"/>
      <c r="L32" s="17"/>
      <c r="M32" s="18"/>
      <c r="N32" s="19"/>
      <c r="O32" s="19"/>
      <c r="P32" s="35"/>
      <c r="Q32" s="19"/>
      <c r="R32" s="19"/>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7"/>
      <c r="BB32" s="38"/>
      <c r="BC32" s="39"/>
      <c r="IE32" s="21">
        <v>1.02</v>
      </c>
      <c r="IF32" s="21" t="s">
        <v>38</v>
      </c>
      <c r="IG32" s="21" t="s">
        <v>39</v>
      </c>
      <c r="IH32" s="21">
        <v>213</v>
      </c>
      <c r="II32" s="21" t="s">
        <v>35</v>
      </c>
    </row>
    <row r="33" spans="1:243" s="20" customFormat="1" ht="28.5">
      <c r="A33" s="78">
        <v>10.01</v>
      </c>
      <c r="B33" s="72" t="s">
        <v>75</v>
      </c>
      <c r="C33" s="33" t="s">
        <v>109</v>
      </c>
      <c r="D33" s="82">
        <v>2</v>
      </c>
      <c r="E33" s="85" t="s">
        <v>91</v>
      </c>
      <c r="F33" s="58">
        <v>9603.61</v>
      </c>
      <c r="G33" s="22"/>
      <c r="H33" s="22"/>
      <c r="I33" s="34" t="s">
        <v>36</v>
      </c>
      <c r="J33" s="16">
        <f aca="true" t="shared" si="4" ref="J33:J41">IF(I33="Less(-)",-1,1)</f>
        <v>1</v>
      </c>
      <c r="K33" s="17" t="s">
        <v>46</v>
      </c>
      <c r="L33" s="17" t="s">
        <v>6</v>
      </c>
      <c r="M33" s="42"/>
      <c r="N33" s="22"/>
      <c r="O33" s="22"/>
      <c r="P33" s="41"/>
      <c r="Q33" s="22"/>
      <c r="R33" s="22"/>
      <c r="S33" s="41"/>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59">
        <f aca="true" t="shared" si="5" ref="BA33:BA41">total_amount_ba($B$2,$D$2,D33,F33,J33,K33,M33)</f>
        <v>19207.22</v>
      </c>
      <c r="BB33" s="65">
        <f aca="true" t="shared" si="6" ref="BB33:BB41">BA33+SUM(N33:AZ33)</f>
        <v>19207.22</v>
      </c>
      <c r="BC33" s="39" t="str">
        <f>SpellNumber(L33,BB33)</f>
        <v>INR  Nineteen Thousand Two Hundred &amp; Seven  and Paise Twenty Two Only</v>
      </c>
      <c r="IE33" s="21">
        <v>1.02</v>
      </c>
      <c r="IF33" s="21" t="s">
        <v>38</v>
      </c>
      <c r="IG33" s="21" t="s">
        <v>39</v>
      </c>
      <c r="IH33" s="21">
        <v>213</v>
      </c>
      <c r="II33" s="21" t="s">
        <v>35</v>
      </c>
    </row>
    <row r="34" spans="1:243" s="20" customFormat="1" ht="75">
      <c r="A34" s="78">
        <v>11</v>
      </c>
      <c r="B34" s="72" t="s">
        <v>76</v>
      </c>
      <c r="C34" s="33" t="s">
        <v>110</v>
      </c>
      <c r="D34" s="69"/>
      <c r="E34" s="67"/>
      <c r="F34" s="34"/>
      <c r="G34" s="15"/>
      <c r="H34" s="15"/>
      <c r="I34" s="34"/>
      <c r="J34" s="16"/>
      <c r="K34" s="17"/>
      <c r="L34" s="17"/>
      <c r="M34" s="18"/>
      <c r="N34" s="19"/>
      <c r="O34" s="19"/>
      <c r="P34" s="35"/>
      <c r="Q34" s="19"/>
      <c r="R34" s="19"/>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7"/>
      <c r="BB34" s="38"/>
      <c r="BC34" s="39"/>
      <c r="IE34" s="21">
        <v>2</v>
      </c>
      <c r="IF34" s="21" t="s">
        <v>32</v>
      </c>
      <c r="IG34" s="21" t="s">
        <v>40</v>
      </c>
      <c r="IH34" s="21">
        <v>10</v>
      </c>
      <c r="II34" s="21" t="s">
        <v>35</v>
      </c>
    </row>
    <row r="35" spans="1:243" s="20" customFormat="1" ht="15">
      <c r="A35" s="78">
        <v>11.01</v>
      </c>
      <c r="B35" s="72" t="s">
        <v>77</v>
      </c>
      <c r="C35" s="33" t="s">
        <v>111</v>
      </c>
      <c r="D35" s="82">
        <v>1</v>
      </c>
      <c r="E35" s="85" t="s">
        <v>92</v>
      </c>
      <c r="F35" s="58">
        <v>1515</v>
      </c>
      <c r="G35" s="22"/>
      <c r="H35" s="22"/>
      <c r="I35" s="34" t="s">
        <v>36</v>
      </c>
      <c r="J35" s="16">
        <f t="shared" si="4"/>
        <v>1</v>
      </c>
      <c r="K35" s="17" t="s">
        <v>46</v>
      </c>
      <c r="L35" s="17" t="s">
        <v>6</v>
      </c>
      <c r="M35" s="42"/>
      <c r="N35" s="22"/>
      <c r="O35" s="22"/>
      <c r="P35" s="41"/>
      <c r="Q35" s="22"/>
      <c r="R35" s="22"/>
      <c r="S35" s="41"/>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59">
        <f t="shared" si="5"/>
        <v>1515</v>
      </c>
      <c r="BB35" s="65">
        <f t="shared" si="6"/>
        <v>1515</v>
      </c>
      <c r="BC35" s="39" t="str">
        <f aca="true" t="shared" si="7" ref="BC35:BC41">SpellNumber(L35,BB35)</f>
        <v>INR  One Thousand Five Hundred &amp; Fifteen  Only</v>
      </c>
      <c r="IE35" s="21">
        <v>3</v>
      </c>
      <c r="IF35" s="21" t="s">
        <v>41</v>
      </c>
      <c r="IG35" s="21" t="s">
        <v>42</v>
      </c>
      <c r="IH35" s="21">
        <v>10</v>
      </c>
      <c r="II35" s="21" t="s">
        <v>35</v>
      </c>
    </row>
    <row r="36" spans="1:243" s="20" customFormat="1" ht="28.5">
      <c r="A36" s="78">
        <v>11.02</v>
      </c>
      <c r="B36" s="72" t="s">
        <v>78</v>
      </c>
      <c r="C36" s="33" t="s">
        <v>112</v>
      </c>
      <c r="D36" s="82">
        <v>1</v>
      </c>
      <c r="E36" s="85" t="s">
        <v>92</v>
      </c>
      <c r="F36" s="58">
        <v>1847</v>
      </c>
      <c r="G36" s="22"/>
      <c r="H36" s="22"/>
      <c r="I36" s="34" t="s">
        <v>36</v>
      </c>
      <c r="J36" s="16">
        <f t="shared" si="4"/>
        <v>1</v>
      </c>
      <c r="K36" s="17" t="s">
        <v>46</v>
      </c>
      <c r="L36" s="17" t="s">
        <v>6</v>
      </c>
      <c r="M36" s="42"/>
      <c r="N36" s="22"/>
      <c r="O36" s="22"/>
      <c r="P36" s="41"/>
      <c r="Q36" s="22"/>
      <c r="R36" s="22"/>
      <c r="S36" s="41"/>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59">
        <f t="shared" si="5"/>
        <v>1847</v>
      </c>
      <c r="BB36" s="65">
        <f t="shared" si="6"/>
        <v>1847</v>
      </c>
      <c r="BC36" s="39" t="str">
        <f t="shared" si="7"/>
        <v>INR  One Thousand Eight Hundred &amp; Forty Seven  Only</v>
      </c>
      <c r="IE36" s="21">
        <v>1.01</v>
      </c>
      <c r="IF36" s="21" t="s">
        <v>37</v>
      </c>
      <c r="IG36" s="21" t="s">
        <v>33</v>
      </c>
      <c r="IH36" s="21">
        <v>123.223</v>
      </c>
      <c r="II36" s="21" t="s">
        <v>35</v>
      </c>
    </row>
    <row r="37" spans="1:243" s="20" customFormat="1" ht="28.5">
      <c r="A37" s="78">
        <v>11.03</v>
      </c>
      <c r="B37" s="72" t="s">
        <v>79</v>
      </c>
      <c r="C37" s="33" t="s">
        <v>113</v>
      </c>
      <c r="D37" s="82">
        <v>2</v>
      </c>
      <c r="E37" s="85" t="s">
        <v>93</v>
      </c>
      <c r="F37" s="58">
        <v>1069</v>
      </c>
      <c r="G37" s="22"/>
      <c r="H37" s="22"/>
      <c r="I37" s="34" t="s">
        <v>36</v>
      </c>
      <c r="J37" s="16">
        <f t="shared" si="4"/>
        <v>1</v>
      </c>
      <c r="K37" s="17" t="s">
        <v>46</v>
      </c>
      <c r="L37" s="17" t="s">
        <v>6</v>
      </c>
      <c r="M37" s="42"/>
      <c r="N37" s="22"/>
      <c r="O37" s="22"/>
      <c r="P37" s="41"/>
      <c r="Q37" s="22"/>
      <c r="R37" s="22"/>
      <c r="S37" s="41"/>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43"/>
      <c r="AV37" s="36"/>
      <c r="AW37" s="36"/>
      <c r="AX37" s="36"/>
      <c r="AY37" s="36"/>
      <c r="AZ37" s="36"/>
      <c r="BA37" s="59">
        <f t="shared" si="5"/>
        <v>2138</v>
      </c>
      <c r="BB37" s="65">
        <f t="shared" si="6"/>
        <v>2138</v>
      </c>
      <c r="BC37" s="39" t="str">
        <f t="shared" si="7"/>
        <v>INR  Two Thousand One Hundred &amp; Thirty Eight  Only</v>
      </c>
      <c r="IE37" s="21">
        <v>1.02</v>
      </c>
      <c r="IF37" s="21" t="s">
        <v>38</v>
      </c>
      <c r="IG37" s="21" t="s">
        <v>39</v>
      </c>
      <c r="IH37" s="21">
        <v>213</v>
      </c>
      <c r="II37" s="21" t="s">
        <v>35</v>
      </c>
    </row>
    <row r="38" spans="1:243" s="20" customFormat="1" ht="45">
      <c r="A38" s="78">
        <v>12</v>
      </c>
      <c r="B38" s="72" t="s">
        <v>80</v>
      </c>
      <c r="C38" s="33" t="s">
        <v>114</v>
      </c>
      <c r="D38" s="69"/>
      <c r="E38" s="67"/>
      <c r="F38" s="34"/>
      <c r="G38" s="15"/>
      <c r="H38" s="15"/>
      <c r="I38" s="34"/>
      <c r="J38" s="16"/>
      <c r="K38" s="17"/>
      <c r="L38" s="17"/>
      <c r="M38" s="18"/>
      <c r="N38" s="19"/>
      <c r="O38" s="19"/>
      <c r="P38" s="35"/>
      <c r="Q38" s="19"/>
      <c r="R38" s="19"/>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7"/>
      <c r="BB38" s="38"/>
      <c r="BC38" s="39"/>
      <c r="IE38" s="21">
        <v>2</v>
      </c>
      <c r="IF38" s="21" t="s">
        <v>32</v>
      </c>
      <c r="IG38" s="21" t="s">
        <v>40</v>
      </c>
      <c r="IH38" s="21">
        <v>10</v>
      </c>
      <c r="II38" s="21" t="s">
        <v>35</v>
      </c>
    </row>
    <row r="39" spans="1:243" s="20" customFormat="1" ht="40.5">
      <c r="A39" s="78">
        <v>12.01</v>
      </c>
      <c r="B39" s="72" t="s">
        <v>81</v>
      </c>
      <c r="C39" s="33" t="s">
        <v>115</v>
      </c>
      <c r="D39" s="81">
        <v>10</v>
      </c>
      <c r="E39" s="85" t="s">
        <v>90</v>
      </c>
      <c r="F39" s="58">
        <v>255</v>
      </c>
      <c r="G39" s="22"/>
      <c r="H39" s="22"/>
      <c r="I39" s="34" t="s">
        <v>36</v>
      </c>
      <c r="J39" s="16">
        <f t="shared" si="4"/>
        <v>1</v>
      </c>
      <c r="K39" s="17" t="s">
        <v>46</v>
      </c>
      <c r="L39" s="17" t="s">
        <v>6</v>
      </c>
      <c r="M39" s="42"/>
      <c r="N39" s="22"/>
      <c r="O39" s="22"/>
      <c r="P39" s="41"/>
      <c r="Q39" s="22"/>
      <c r="R39" s="22"/>
      <c r="S39" s="41"/>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59">
        <f t="shared" si="5"/>
        <v>2550</v>
      </c>
      <c r="BB39" s="65">
        <f t="shared" si="6"/>
        <v>2550</v>
      </c>
      <c r="BC39" s="39" t="str">
        <f t="shared" si="7"/>
        <v>INR  Two Thousand Five Hundred &amp; Fifty  Only</v>
      </c>
      <c r="IE39" s="21">
        <v>3</v>
      </c>
      <c r="IF39" s="21" t="s">
        <v>41</v>
      </c>
      <c r="IG39" s="21" t="s">
        <v>42</v>
      </c>
      <c r="IH39" s="21">
        <v>10</v>
      </c>
      <c r="II39" s="21" t="s">
        <v>35</v>
      </c>
    </row>
    <row r="40" spans="1:243" s="20" customFormat="1" ht="15">
      <c r="A40" s="78">
        <v>12.02</v>
      </c>
      <c r="B40" s="72" t="s">
        <v>82</v>
      </c>
      <c r="C40" s="33" t="s">
        <v>116</v>
      </c>
      <c r="D40" s="81">
        <v>10</v>
      </c>
      <c r="E40" s="85" t="s">
        <v>90</v>
      </c>
      <c r="F40" s="58">
        <v>64</v>
      </c>
      <c r="G40" s="22"/>
      <c r="H40" s="22"/>
      <c r="I40" s="34" t="s">
        <v>36</v>
      </c>
      <c r="J40" s="16">
        <f t="shared" si="4"/>
        <v>1</v>
      </c>
      <c r="K40" s="17" t="s">
        <v>46</v>
      </c>
      <c r="L40" s="17" t="s">
        <v>6</v>
      </c>
      <c r="M40" s="42"/>
      <c r="N40" s="22"/>
      <c r="O40" s="22"/>
      <c r="P40" s="41"/>
      <c r="Q40" s="22"/>
      <c r="R40" s="22"/>
      <c r="S40" s="41"/>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59">
        <f t="shared" si="5"/>
        <v>640</v>
      </c>
      <c r="BB40" s="65">
        <f t="shared" si="6"/>
        <v>640</v>
      </c>
      <c r="BC40" s="39" t="str">
        <f t="shared" si="7"/>
        <v>INR  Six Hundred &amp; Forty  Only</v>
      </c>
      <c r="IE40" s="21">
        <v>1.01</v>
      </c>
      <c r="IF40" s="21" t="s">
        <v>37</v>
      </c>
      <c r="IG40" s="21" t="s">
        <v>33</v>
      </c>
      <c r="IH40" s="21">
        <v>123.223</v>
      </c>
      <c r="II40" s="21" t="s">
        <v>35</v>
      </c>
    </row>
    <row r="41" spans="1:243" s="20" customFormat="1" ht="15">
      <c r="A41" s="78">
        <v>12.03</v>
      </c>
      <c r="B41" s="72" t="s">
        <v>83</v>
      </c>
      <c r="C41" s="33" t="s">
        <v>117</v>
      </c>
      <c r="D41" s="81">
        <v>50</v>
      </c>
      <c r="E41" s="85" t="s">
        <v>90</v>
      </c>
      <c r="F41" s="58">
        <v>57</v>
      </c>
      <c r="G41" s="22"/>
      <c r="H41" s="22"/>
      <c r="I41" s="34" t="s">
        <v>36</v>
      </c>
      <c r="J41" s="16">
        <f t="shared" si="4"/>
        <v>1</v>
      </c>
      <c r="K41" s="17" t="s">
        <v>46</v>
      </c>
      <c r="L41" s="17" t="s">
        <v>6</v>
      </c>
      <c r="M41" s="42"/>
      <c r="N41" s="22"/>
      <c r="O41" s="22"/>
      <c r="P41" s="41"/>
      <c r="Q41" s="22"/>
      <c r="R41" s="22"/>
      <c r="S41" s="41"/>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59">
        <f t="shared" si="5"/>
        <v>2850</v>
      </c>
      <c r="BB41" s="65">
        <f t="shared" si="6"/>
        <v>2850</v>
      </c>
      <c r="BC41" s="39" t="str">
        <f t="shared" si="7"/>
        <v>INR  Two Thousand Eight Hundred &amp; Fifty  Only</v>
      </c>
      <c r="IE41" s="21">
        <v>1.02</v>
      </c>
      <c r="IF41" s="21" t="s">
        <v>38</v>
      </c>
      <c r="IG41" s="21" t="s">
        <v>39</v>
      </c>
      <c r="IH41" s="21">
        <v>213</v>
      </c>
      <c r="II41" s="21" t="s">
        <v>35</v>
      </c>
    </row>
    <row r="42" spans="1:243" s="20" customFormat="1" ht="15">
      <c r="A42" s="78">
        <v>12.04</v>
      </c>
      <c r="B42" s="72" t="s">
        <v>84</v>
      </c>
      <c r="C42" s="33" t="s">
        <v>118</v>
      </c>
      <c r="D42" s="81">
        <v>100</v>
      </c>
      <c r="E42" s="85" t="s">
        <v>90</v>
      </c>
      <c r="F42" s="58">
        <v>69</v>
      </c>
      <c r="G42" s="22"/>
      <c r="H42" s="22"/>
      <c r="I42" s="34" t="s">
        <v>36</v>
      </c>
      <c r="J42" s="16">
        <f>IF(I42="Less(-)",-1,1)</f>
        <v>1</v>
      </c>
      <c r="K42" s="17" t="s">
        <v>46</v>
      </c>
      <c r="L42" s="17" t="s">
        <v>6</v>
      </c>
      <c r="M42" s="42"/>
      <c r="N42" s="22"/>
      <c r="O42" s="22"/>
      <c r="P42" s="41"/>
      <c r="Q42" s="22"/>
      <c r="R42" s="22"/>
      <c r="S42" s="41"/>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59">
        <f aca="true" t="shared" si="8" ref="BA42:BA47">total_amount_ba($B$2,$D$2,D42,F42,J42,K42,M42)</f>
        <v>6900</v>
      </c>
      <c r="BB42" s="65">
        <f aca="true" t="shared" si="9" ref="BB42:BB47">BA42+SUM(N42:AZ42)</f>
        <v>6900</v>
      </c>
      <c r="BC42" s="39" t="str">
        <f aca="true" t="shared" si="10" ref="BC42:BC47">SpellNumber(L42,BB42)</f>
        <v>INR  Six Thousand Nine Hundred    Only</v>
      </c>
      <c r="IE42" s="21">
        <v>1.02</v>
      </c>
      <c r="IF42" s="21" t="s">
        <v>38</v>
      </c>
      <c r="IG42" s="21" t="s">
        <v>39</v>
      </c>
      <c r="IH42" s="21">
        <v>213</v>
      </c>
      <c r="II42" s="21" t="s">
        <v>35</v>
      </c>
    </row>
    <row r="43" spans="1:243" s="20" customFormat="1" ht="45">
      <c r="A43" s="78">
        <v>13</v>
      </c>
      <c r="B43" s="72" t="s">
        <v>85</v>
      </c>
      <c r="C43" s="33" t="s">
        <v>119</v>
      </c>
      <c r="D43" s="69"/>
      <c r="E43" s="67"/>
      <c r="F43" s="34"/>
      <c r="G43" s="15"/>
      <c r="H43" s="15"/>
      <c r="I43" s="34"/>
      <c r="J43" s="16"/>
      <c r="K43" s="17"/>
      <c r="L43" s="17"/>
      <c r="M43" s="18"/>
      <c r="N43" s="19"/>
      <c r="O43" s="19"/>
      <c r="P43" s="35"/>
      <c r="Q43" s="19"/>
      <c r="R43" s="19"/>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7"/>
      <c r="BB43" s="38"/>
      <c r="BC43" s="39"/>
      <c r="IE43" s="21">
        <v>2</v>
      </c>
      <c r="IF43" s="21" t="s">
        <v>32</v>
      </c>
      <c r="IG43" s="21" t="s">
        <v>40</v>
      </c>
      <c r="IH43" s="21">
        <v>10</v>
      </c>
      <c r="II43" s="21" t="s">
        <v>35</v>
      </c>
    </row>
    <row r="44" spans="1:243" s="20" customFormat="1" ht="40.5">
      <c r="A44" s="78">
        <v>13.01</v>
      </c>
      <c r="B44" s="72" t="s">
        <v>81</v>
      </c>
      <c r="C44" s="33" t="s">
        <v>120</v>
      </c>
      <c r="D44" s="81">
        <v>10</v>
      </c>
      <c r="E44" s="85" t="s">
        <v>90</v>
      </c>
      <c r="F44" s="58">
        <v>300</v>
      </c>
      <c r="G44" s="22"/>
      <c r="H44" s="22"/>
      <c r="I44" s="34" t="s">
        <v>36</v>
      </c>
      <c r="J44" s="16">
        <f>IF(I44="Less(-)",-1,1)</f>
        <v>1</v>
      </c>
      <c r="K44" s="17" t="s">
        <v>46</v>
      </c>
      <c r="L44" s="17" t="s">
        <v>6</v>
      </c>
      <c r="M44" s="42"/>
      <c r="N44" s="22"/>
      <c r="O44" s="22"/>
      <c r="P44" s="41"/>
      <c r="Q44" s="22"/>
      <c r="R44" s="22"/>
      <c r="S44" s="41"/>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59">
        <f t="shared" si="8"/>
        <v>3000</v>
      </c>
      <c r="BB44" s="65">
        <f t="shared" si="9"/>
        <v>3000</v>
      </c>
      <c r="BC44" s="39" t="str">
        <f t="shared" si="10"/>
        <v>INR  Three Thousand    Only</v>
      </c>
      <c r="IE44" s="21">
        <v>3</v>
      </c>
      <c r="IF44" s="21" t="s">
        <v>41</v>
      </c>
      <c r="IG44" s="21" t="s">
        <v>42</v>
      </c>
      <c r="IH44" s="21">
        <v>10</v>
      </c>
      <c r="II44" s="21" t="s">
        <v>35</v>
      </c>
    </row>
    <row r="45" spans="1:243" s="20" customFormat="1" ht="15">
      <c r="A45" s="78">
        <v>13.02</v>
      </c>
      <c r="B45" s="72" t="s">
        <v>82</v>
      </c>
      <c r="C45" s="33" t="s">
        <v>121</v>
      </c>
      <c r="D45" s="81">
        <v>10</v>
      </c>
      <c r="E45" s="85" t="s">
        <v>90</v>
      </c>
      <c r="F45" s="58">
        <v>109</v>
      </c>
      <c r="G45" s="22"/>
      <c r="H45" s="22"/>
      <c r="I45" s="34" t="s">
        <v>36</v>
      </c>
      <c r="J45" s="16">
        <f>IF(I45="Less(-)",-1,1)</f>
        <v>1</v>
      </c>
      <c r="K45" s="17" t="s">
        <v>46</v>
      </c>
      <c r="L45" s="17" t="s">
        <v>6</v>
      </c>
      <c r="M45" s="42"/>
      <c r="N45" s="22"/>
      <c r="O45" s="22"/>
      <c r="P45" s="41"/>
      <c r="Q45" s="22"/>
      <c r="R45" s="22"/>
      <c r="S45" s="41"/>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59">
        <f t="shared" si="8"/>
        <v>1090</v>
      </c>
      <c r="BB45" s="65">
        <f t="shared" si="9"/>
        <v>1090</v>
      </c>
      <c r="BC45" s="39" t="str">
        <f t="shared" si="10"/>
        <v>INR  One Thousand  &amp;Ninety  Only</v>
      </c>
      <c r="IE45" s="21">
        <v>1.01</v>
      </c>
      <c r="IF45" s="21" t="s">
        <v>37</v>
      </c>
      <c r="IG45" s="21" t="s">
        <v>33</v>
      </c>
      <c r="IH45" s="21">
        <v>123.223</v>
      </c>
      <c r="II45" s="21" t="s">
        <v>35</v>
      </c>
    </row>
    <row r="46" spans="1:243" s="20" customFormat="1" ht="15">
      <c r="A46" s="78">
        <v>13.03</v>
      </c>
      <c r="B46" s="72" t="s">
        <v>83</v>
      </c>
      <c r="C46" s="33" t="s">
        <v>122</v>
      </c>
      <c r="D46" s="81">
        <v>50</v>
      </c>
      <c r="E46" s="85" t="s">
        <v>90</v>
      </c>
      <c r="F46" s="58">
        <v>102</v>
      </c>
      <c r="G46" s="22"/>
      <c r="H46" s="22"/>
      <c r="I46" s="34" t="s">
        <v>36</v>
      </c>
      <c r="J46" s="16">
        <f>IF(I46="Less(-)",-1,1)</f>
        <v>1</v>
      </c>
      <c r="K46" s="17" t="s">
        <v>46</v>
      </c>
      <c r="L46" s="17" t="s">
        <v>6</v>
      </c>
      <c r="M46" s="42"/>
      <c r="N46" s="22"/>
      <c r="O46" s="22"/>
      <c r="P46" s="41"/>
      <c r="Q46" s="22"/>
      <c r="R46" s="22"/>
      <c r="S46" s="41"/>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43"/>
      <c r="AV46" s="36"/>
      <c r="AW46" s="36"/>
      <c r="AX46" s="36"/>
      <c r="AY46" s="36"/>
      <c r="AZ46" s="36"/>
      <c r="BA46" s="59">
        <f t="shared" si="8"/>
        <v>5100</v>
      </c>
      <c r="BB46" s="65">
        <f t="shared" si="9"/>
        <v>5100</v>
      </c>
      <c r="BC46" s="39" t="str">
        <f t="shared" si="10"/>
        <v>INR  Five Thousand One Hundred    Only</v>
      </c>
      <c r="IE46" s="21">
        <v>1.02</v>
      </c>
      <c r="IF46" s="21" t="s">
        <v>38</v>
      </c>
      <c r="IG46" s="21" t="s">
        <v>39</v>
      </c>
      <c r="IH46" s="21">
        <v>213</v>
      </c>
      <c r="II46" s="21" t="s">
        <v>35</v>
      </c>
    </row>
    <row r="47" spans="1:243" s="20" customFormat="1" ht="15">
      <c r="A47" s="78">
        <v>13.04</v>
      </c>
      <c r="B47" s="72" t="s">
        <v>84</v>
      </c>
      <c r="C47" s="33" t="s">
        <v>123</v>
      </c>
      <c r="D47" s="81">
        <v>100</v>
      </c>
      <c r="E47" s="85" t="s">
        <v>90</v>
      </c>
      <c r="F47" s="58">
        <v>114</v>
      </c>
      <c r="G47" s="22"/>
      <c r="H47" s="22"/>
      <c r="I47" s="34" t="s">
        <v>36</v>
      </c>
      <c r="J47" s="16">
        <f>IF(I47="Less(-)",-1,1)</f>
        <v>1</v>
      </c>
      <c r="K47" s="17" t="s">
        <v>46</v>
      </c>
      <c r="L47" s="17" t="s">
        <v>6</v>
      </c>
      <c r="M47" s="42"/>
      <c r="N47" s="22"/>
      <c r="O47" s="22"/>
      <c r="P47" s="41"/>
      <c r="Q47" s="22"/>
      <c r="R47" s="22"/>
      <c r="S47" s="41"/>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59">
        <f t="shared" si="8"/>
        <v>11400</v>
      </c>
      <c r="BB47" s="65">
        <f t="shared" si="9"/>
        <v>11400</v>
      </c>
      <c r="BC47" s="39" t="str">
        <f t="shared" si="10"/>
        <v>INR  Eleven Thousand Four Hundred    Only</v>
      </c>
      <c r="IE47" s="21">
        <v>2</v>
      </c>
      <c r="IF47" s="21" t="s">
        <v>32</v>
      </c>
      <c r="IG47" s="21" t="s">
        <v>40</v>
      </c>
      <c r="IH47" s="21">
        <v>10</v>
      </c>
      <c r="II47" s="21" t="s">
        <v>35</v>
      </c>
    </row>
    <row r="48" spans="1:243" s="20" customFormat="1" ht="34.5" customHeight="1">
      <c r="A48" s="44" t="s">
        <v>44</v>
      </c>
      <c r="B48" s="45"/>
      <c r="C48" s="46"/>
      <c r="D48" s="47"/>
      <c r="E48" s="47"/>
      <c r="F48" s="47"/>
      <c r="G48" s="47"/>
      <c r="H48" s="48"/>
      <c r="I48" s="48"/>
      <c r="J48" s="48"/>
      <c r="K48" s="48"/>
      <c r="L48" s="49"/>
      <c r="BA48" s="60">
        <f>SUM(BA13:BA47)</f>
        <v>8989113.72</v>
      </c>
      <c r="BB48" s="64">
        <f>SUM(BB13:BB47)</f>
        <v>8989113.72</v>
      </c>
      <c r="BC48" s="39" t="str">
        <f>SpellNumber($E$2,BB48)</f>
        <v>INR  Eighty Nine Lakh Eighty Nine Thousand One Hundred &amp; Thirteen  and Paise Seventy Two Only</v>
      </c>
      <c r="IE48" s="21">
        <v>4</v>
      </c>
      <c r="IF48" s="21" t="s">
        <v>38</v>
      </c>
      <c r="IG48" s="21" t="s">
        <v>43</v>
      </c>
      <c r="IH48" s="21">
        <v>10</v>
      </c>
      <c r="II48" s="21" t="s">
        <v>35</v>
      </c>
    </row>
    <row r="49" spans="1:243" s="25" customFormat="1" ht="33.75" customHeight="1">
      <c r="A49" s="45" t="s">
        <v>48</v>
      </c>
      <c r="B49" s="50"/>
      <c r="C49" s="23"/>
      <c r="D49" s="51"/>
      <c r="E49" s="52" t="s">
        <v>54</v>
      </c>
      <c r="F49" s="62"/>
      <c r="G49" s="53"/>
      <c r="H49" s="24"/>
      <c r="I49" s="24"/>
      <c r="J49" s="24"/>
      <c r="K49" s="54"/>
      <c r="L49" s="55"/>
      <c r="M49" s="56"/>
      <c r="O49" s="20"/>
      <c r="P49" s="20"/>
      <c r="Q49" s="20"/>
      <c r="R49" s="20"/>
      <c r="S49" s="20"/>
      <c r="BA49" s="61">
        <f>IF(ISBLANK(F49),0,IF(E49="Excess (+)",ROUND(BA48+(BA48*F49),2),IF(E49="Less (-)",ROUND(BA48+(BA48*F49*(-1)),2),IF(E49="At Par",BA48,0))))</f>
        <v>0</v>
      </c>
      <c r="BB49" s="63">
        <f>ROUND(BA49,0)</f>
        <v>0</v>
      </c>
      <c r="BC49" s="39" t="str">
        <f>SpellNumber($E$2,BA49)</f>
        <v>INR Zero Only</v>
      </c>
      <c r="IE49" s="26"/>
      <c r="IF49" s="26"/>
      <c r="IG49" s="26"/>
      <c r="IH49" s="26"/>
      <c r="II49" s="26"/>
    </row>
    <row r="50" spans="1:243" s="25" customFormat="1" ht="41.25" customHeight="1">
      <c r="A50" s="44" t="s">
        <v>47</v>
      </c>
      <c r="B50" s="44"/>
      <c r="C50" s="91" t="str">
        <f>SpellNumber($E$2,BA49)</f>
        <v>INR Zero Only</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3"/>
      <c r="IE50" s="26"/>
      <c r="IF50" s="26"/>
      <c r="IG50" s="26"/>
      <c r="IH50" s="26"/>
      <c r="II50" s="26"/>
    </row>
    <row r="51" spans="3:243" s="12" customFormat="1" ht="15">
      <c r="C51" s="27"/>
      <c r="D51" s="27"/>
      <c r="E51" s="27"/>
      <c r="F51" s="27"/>
      <c r="G51" s="27"/>
      <c r="H51" s="27"/>
      <c r="I51" s="27"/>
      <c r="J51" s="27"/>
      <c r="K51" s="27"/>
      <c r="L51" s="27"/>
      <c r="M51" s="27"/>
      <c r="O51" s="27"/>
      <c r="BA51" s="27"/>
      <c r="BC51" s="27"/>
      <c r="IE51" s="13"/>
      <c r="IF51" s="13"/>
      <c r="IG51" s="13"/>
      <c r="IH51" s="13"/>
      <c r="II51" s="13"/>
    </row>
  </sheetData>
  <sheetProtection password="EEC8" sheet="1" selectLockedCells="1"/>
  <mergeCells count="8">
    <mergeCell ref="A9:BC9"/>
    <mergeCell ref="C50:BC50"/>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9">
      <formula1>IF(E49="Select",-1,IF(E49="At Par",0,0))</formula1>
      <formula2>IF(E49="Select",-1,IF(E49="At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9">
      <formula1>0</formula1>
      <formula2>IF(E49&lt;&gt;"Select",99.9,0)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4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8 M21:M25 M27:M28 M30:M31 M33 M35:M37 M39:M42 M44:M4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allowBlank="1" showInputMessage="1" showErrorMessage="1" sqref="C2">
      <formula1>"Normal, SingleWindow, Alternate"</formula1>
    </dataValidation>
    <dataValidation type="list" allowBlank="1" showInputMessage="1" showErrorMessage="1" sqref="E49">
      <formula1>"Select, Excess (+), Less (-)"</formula1>
    </dataValidation>
    <dataValidation type="list" allowBlank="1" showInputMessage="1" showErrorMessage="1" sqref="L34 L35 L36 L37 L38 L39 L40 L41 L42 L43 L44 L45 L46 L13 L14 L15 L16 L17 L18 L19 L20 L21 L22 L23 L24 L25 L26 L27 L28 L29 L30 L31 L32 L33 L47">
      <formula1>"INR"</formula1>
    </dataValidation>
    <dataValidation type="decimal" allowBlank="1" showInputMessage="1" showErrorMessage="1" promptTitle="Quantity" prompt="Please enter the Quantity for this item. " errorTitle="Invalid Entry" error="Only Numeric Values are allowed. " sqref="F13:F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7">
      <formula1>0</formula1>
      <formula2>999999999999999</formula2>
    </dataValidation>
    <dataValidation allowBlank="1" showInputMessage="1" showErrorMessage="1" promptTitle="Itemcode/Make" prompt="Please enter text" sqref="C13:C47"/>
    <dataValidation type="list" showInputMessage="1" showErrorMessage="1" sqref="I13:I47">
      <formula1>"Excess(+), Less(-)"</formula1>
    </dataValidation>
    <dataValidation allowBlank="1" showInputMessage="1" showErrorMessage="1" promptTitle="Addition / Deduction" prompt="Please Choose the correct One" sqref="J13:J47"/>
    <dataValidation type="list" allowBlank="1" showInputMessage="1" showErrorMessage="1" sqref="K13:K47">
      <formula1>"Partial Conversion, Full Conversion"</formula1>
    </dataValidation>
    <dataValidation allowBlank="1" showInputMessage="1" showErrorMessage="1" promptTitle="Units" prompt="Please enter Units in text" sqref="D28:E28">
      <formula1>0</formula1>
      <formula2>0</formula2>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2015-01-07T05:41:29Z</cp:lastPrinted>
  <dcterms:created xsi:type="dcterms:W3CDTF">2009-01-30T06:42:42Z</dcterms:created>
  <dcterms:modified xsi:type="dcterms:W3CDTF">2021-12-17T11:07:11Z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